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6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 me" sheetId="1" state="visible" r:id="rId3"/>
    <sheet name="Products" sheetId="2" state="visible" r:id="rId4"/>
    <sheet name="Purchases" sheetId="3" state="visible" r:id="rId5"/>
    <sheet name="Trips" sheetId="4" state="visible" r:id="rId6"/>
    <sheet name="By month" sheetId="5" state="visible" r:id="rId7"/>
    <sheet name="Prices" sheetId="6" state="visible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<sst xmlns="http://schemas.openxmlformats.org/spreadsheetml/2006/main" count="123" uniqueCount="99">
  <si>
    <t xml:space="preserve">Grocery spending spreadsheet</t>
  </si>
  <si>
    <t xml:space="preserve">cartencore.com/grocery-spending-spreadsheet</t>
  </si>
  <si>
    <t xml:space="preserve">You type into</t>
  </si>
  <si>
    <t xml:space="preserve">Products and Purchases. Everything else calculates itself.</t>
  </si>
  <si>
    <t xml:space="preserve">Cells to fill</t>
  </si>
  <si>
    <t xml:space="preserve">Shaded cream. Leave white cells alone — they contain formulas.</t>
  </si>
  <si>
    <t xml:space="preserve">Start here</t>
  </si>
  <si>
    <t xml:space="preserve">1. Products</t>
  </si>
  <si>
    <t xml:space="preserve">Add each product once, spelled exactly how you want it. This list feeds the dropdown in Purchases, which is what keeps your price history from fragmenting.</t>
  </si>
  <si>
    <t xml:space="preserve">2. Purchases</t>
  </si>
  <si>
    <t xml:space="preserve">One row per line on the receipt. Pick the product from the dropdown; don't type it.</t>
  </si>
  <si>
    <t xml:space="preserve">3. Trips</t>
  </si>
  <si>
    <t xml:space="preserve">One row per shopping trip, with the total printed at the bottom of the receipt. The sheet checks it against your line items.</t>
  </si>
  <si>
    <t xml:space="preserve">Entry rules</t>
  </si>
  <si>
    <t xml:space="preserve">Line total</t>
  </si>
  <si>
    <t xml:space="preserve">Enter what the store charged for that line. Unit price is calculated for you — never type it in.</t>
  </si>
  <si>
    <t xml:space="preserve">Savings</t>
  </si>
  <si>
    <t xml:space="preserve">If a line shows a discount, the amount you paid still goes in Line total. Put the advertised saving in its own column. Do not subtract it.</t>
  </si>
  <si>
    <t xml:space="preserve">Loose items</t>
  </si>
  <si>
    <t xml:space="preserve">Anything sold by weight: put the kilos (or pounds) in Quantity, or the price comparison will be meaningless.</t>
  </si>
  <si>
    <t xml:space="preserve">Split payment</t>
  </si>
  <si>
    <t xml:space="preserve">One trip, one Trips row. Add the two amounts together.</t>
  </si>
  <si>
    <t xml:space="preserve">Bulk</t>
  </si>
  <si>
    <t xml:space="preserve">Enter on the day you bought it. Don't spread it across months.</t>
  </si>
  <si>
    <t xml:space="preserve">Currency</t>
  </si>
  <si>
    <t xml:space="preserve">Cells are formatted with no symbol. To add one, select the column and change the number format.</t>
  </si>
  <si>
    <t xml:space="preserve">Example rows</t>
  </si>
  <si>
    <t xml:space="preserve">Row 2 of Products, Purchases and Trips is a grey example. Delete it before you start.</t>
  </si>
  <si>
    <t xml:space="preserve">Capacity</t>
  </si>
  <si>
    <t xml:space="preserve">500 purchase rows, 200 trips, 300 products, 24 months. Copy the last row down to extend.</t>
  </si>
  <si>
    <t xml:space="preserve">This template is free and stays free. There is no account and nothing is sent anywhere — the file is yours.</t>
  </si>
  <si>
    <t xml:space="preserve">Product</t>
  </si>
  <si>
    <t xml:space="preserve">Category</t>
  </si>
  <si>
    <t xml:space="preserve">Default unit</t>
  </si>
  <si>
    <t xml:space="preserve">Times bought</t>
  </si>
  <si>
    <t xml:space="preserve">Last price paid</t>
  </si>
  <si>
    <t xml:space="preserve">Categories</t>
  </si>
  <si>
    <t xml:space="preserve">Units</t>
  </si>
  <si>
    <t xml:space="preserve">Mimosa butter, unsalted 250g</t>
  </si>
  <si>
    <t xml:space="preserve">Dairy</t>
  </si>
  <si>
    <t xml:space="preserve">unit</t>
  </si>
  <si>
    <t xml:space="preserve">Fruit &amp; veg</t>
  </si>
  <si>
    <t xml:space="preserve">Meat &amp; fish</t>
  </si>
  <si>
    <t xml:space="preserve">kg</t>
  </si>
  <si>
    <t xml:space="preserve">g</t>
  </si>
  <si>
    <t xml:space="preserve">Bakery</t>
  </si>
  <si>
    <t xml:space="preserve">l</t>
  </si>
  <si>
    <t xml:space="preserve">Pantry</t>
  </si>
  <si>
    <t xml:space="preserve">ml</t>
  </si>
  <si>
    <t xml:space="preserve">Frozen</t>
  </si>
  <si>
    <t xml:space="preserve">lb</t>
  </si>
  <si>
    <t xml:space="preserve">Drinks</t>
  </si>
  <si>
    <t xml:space="preserve">oz</t>
  </si>
  <si>
    <t xml:space="preserve">Household</t>
  </si>
  <si>
    <t xml:space="preserve">pack</t>
  </si>
  <si>
    <t xml:space="preserve">Personal care</t>
  </si>
  <si>
    <t xml:space="preserve">Pet</t>
  </si>
  <si>
    <t xml:space="preserve">Deposits &amp; bags</t>
  </si>
  <si>
    <t xml:space="preserve">Other</t>
  </si>
  <si>
    <t xml:space="preserve">Rename these to match how your household shops.</t>
  </si>
  <si>
    <t xml:space="preserve">Date</t>
  </si>
  <si>
    <t xml:space="preserve">Store</t>
  </si>
  <si>
    <t xml:space="preserve">Quantity</t>
  </si>
  <si>
    <t xml:space="preserve">Unit</t>
  </si>
  <si>
    <t xml:space="preserve">Saving shown</t>
  </si>
  <si>
    <t xml:space="preserve">Price per unit</t>
  </si>
  <si>
    <t xml:space="preserve">Reference price</t>
  </si>
  <si>
    <t xml:space="preserve">Month</t>
  </si>
  <si>
    <t xml:space="preserve">Key</t>
  </si>
  <si>
    <t xml:space="preserve">2026-08-14</t>
  </si>
  <si>
    <t xml:space="preserve">Continente</t>
  </si>
  <si>
    <t xml:space="preserve">Total printed on receipt</t>
  </si>
  <si>
    <t xml:space="preserve">Sum of your lines</t>
  </si>
  <si>
    <t xml:space="preserve">Difference</t>
  </si>
  <si>
    <t xml:space="preserve">Lines entered</t>
  </si>
  <si>
    <t xml:space="preserve">A difference other than zero means a line is missing, duplicated, or typed wrong. Tax on groceries, where it applies, will show up here too.</t>
  </si>
  <si>
    <t xml:space="preserve">Spend by month</t>
  </si>
  <si>
    <t xml:space="preserve">First month</t>
  </si>
  <si>
    <t xml:space="preserve">2026-01-01</t>
  </si>
  <si>
    <t xml:space="preserve">Set this to the month you started. The table follows.</t>
  </si>
  <si>
    <t xml:space="preserve">Total</t>
  </si>
  <si>
    <t xml:space="preserve">Monthly average</t>
  </si>
  <si>
    <t xml:space="preserve">Ignores months with nothing entered.</t>
  </si>
  <si>
    <t xml:space="preserve">By store</t>
  </si>
  <si>
    <t xml:space="preserve">Trips</t>
  </si>
  <si>
    <t xml:space="preserve">Type each store name once, exactly as you spell it in Purchases.</t>
  </si>
  <si>
    <t xml:space="preserve">Price history for one product</t>
  </si>
  <si>
    <t xml:space="preserve">Pick from the dropdown. This sheet only works for products bought more than once.</t>
  </si>
  <si>
    <t xml:space="preserve">First</t>
  </si>
  <si>
    <t xml:space="preserve">Latest</t>
  </si>
  <si>
    <t xml:space="preserve">Change</t>
  </si>
  <si>
    <t xml:space="preserve">Across the whole history</t>
  </si>
  <si>
    <t xml:space="preserve">#</t>
  </si>
  <si>
    <t xml:space="preserve">Qty</t>
  </si>
  <si>
    <t xml:space="preserve">Change vs previous</t>
  </si>
  <si>
    <t xml:space="preserve">Reference price is the line total plus the advertised saving — what the store says the item would have cost. Comparing it against price per unit over time is how a permanent promotion becomes visible.</t>
  </si>
  <si>
    <t xml:space="preserve">Shows the first 40 purchases of a product. Copy the last row down for more.</t>
  </si>
  <si>
    <t xml:space="preserve">This sheet needs a long run of the same product to say anything, and every row of it is typed by hand.</t>
  </si>
  <si>
    <t xml:space="preserve">CartEncore reads the lines off a photo of the receipt instead — cartencore.com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</si>
</sst>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"/>
    <numFmt numFmtId="166" formatCode="#,##0.00"/>
    <numFmt numFmtId="167" formatCode="yyyy\-mm\-dd"/>
    <numFmt numFmtId="168" formatCode="#,##0.###"/>
    <numFmt numFmtId="169" formatCode="0.0%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0"/>
      <charset val="1"/>
    </font>
    <font>
      <u val="single"/>
      <sz val="10"/>
      <color rgb="FF6B3F2B"/>
      <name val="Arial"/>
      <family val="0"/>
      <charset val="1"/>
    </font>
    <font>
      <b val="true"/>
      <sz val="11"/>
      <name val="Arial"/>
      <family val="0"/>
      <charset val="1"/>
    </font>
    <font>
      <sz val="11"/>
      <name val="Arial"/>
      <family val="0"/>
      <charset val="1"/>
    </font>
    <font>
      <i val="true"/>
      <sz val="9"/>
      <color rgb="FF666666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i val="true"/>
      <sz val="11"/>
      <color rgb="FF999999"/>
      <name val="Arial"/>
      <family val="0"/>
      <charset val="1"/>
    </font>
    <font>
      <sz val="11"/>
      <color theme="1"/>
      <name val="Arial"/>
      <family val="2"/>
      <charset val="1"/>
    </font>
    <font>
      <i val="true"/>
      <u val="single"/>
      <sz val="9"/>
      <color rgb="FF6B3F2B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6B3F2B"/>
        <bgColor rgb="FF333333"/>
      </patternFill>
    </fill>
    <fill>
      <patternFill patternType="solid">
        <fgColor rgb="FFFFF9E6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9E6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99999"/>
      <rgbColor rgb="FF003366"/>
      <rgbColor rgb="FF339966"/>
      <rgbColor rgb="FF003300"/>
      <rgbColor rgb="FF333300"/>
      <rgbColor rgb="FF6B3F2B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cartencore.com/grocery-spending-spreadsheet" TargetMode="Externa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hyperlink" Target="https://cartencore.com/grocery-spending-spreadsheet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C2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22"/>
    <col collapsed="false" customWidth="true" hidden="false" outlineLevel="0" max="3" min="3" style="0" width="95"/>
  </cols>
  <sheetData>
    <row r="2" customFormat="false" ht="17.35" hidden="false" customHeight="false" outlineLevel="0" collapsed="false">
      <c r="B2" s="1" t="s">
        <v>0</v>
      </c>
    </row>
    <row r="3" customFormat="false" ht="15" hidden="false" customHeight="false" outlineLevel="0" collapsed="false">
      <c r="B3" s="2" t="s">
        <v>1</v>
      </c>
    </row>
    <row r="5" customFormat="false" ht="15" hidden="false" customHeight="false" outlineLevel="0" collapsed="false">
      <c r="B5" s="3" t="s">
        <v>2</v>
      </c>
      <c r="C5" s="4" t="s">
        <v>3</v>
      </c>
    </row>
    <row r="6" customFormat="false" ht="15" hidden="false" customHeight="false" outlineLevel="0" collapsed="false">
      <c r="B6" s="3" t="s">
        <v>4</v>
      </c>
      <c r="C6" s="5" t="s">
        <v>5</v>
      </c>
    </row>
    <row r="8" customFormat="false" ht="15" hidden="false" customHeight="false" outlineLevel="0" collapsed="false">
      <c r="B8" s="3" t="s">
        <v>6</v>
      </c>
      <c r="C8" s="4"/>
    </row>
    <row r="9" customFormat="false" ht="26.85" hidden="false" customHeight="false" outlineLevel="0" collapsed="false">
      <c r="B9" s="3" t="s">
        <v>7</v>
      </c>
      <c r="C9" s="5" t="s">
        <v>8</v>
      </c>
    </row>
    <row r="10" customFormat="false" ht="15" hidden="false" customHeight="false" outlineLevel="0" collapsed="false">
      <c r="B10" s="3" t="s">
        <v>9</v>
      </c>
      <c r="C10" s="5" t="s">
        <v>10</v>
      </c>
    </row>
    <row r="11" customFormat="false" ht="26.85" hidden="false" customHeight="false" outlineLevel="0" collapsed="false">
      <c r="B11" s="3" t="s">
        <v>11</v>
      </c>
      <c r="C11" s="5" t="s">
        <v>12</v>
      </c>
    </row>
    <row r="13" customFormat="false" ht="15" hidden="false" customHeight="false" outlineLevel="0" collapsed="false">
      <c r="B13" s="3" t="s">
        <v>13</v>
      </c>
      <c r="C13" s="4"/>
    </row>
    <row r="14" customFormat="false" ht="15" hidden="false" customHeight="false" outlineLevel="0" collapsed="false">
      <c r="B14" s="3" t="s">
        <v>14</v>
      </c>
      <c r="C14" s="5" t="s">
        <v>15</v>
      </c>
    </row>
    <row r="15" customFormat="false" ht="26.85" hidden="false" customHeight="false" outlineLevel="0" collapsed="false">
      <c r="B15" s="3" t="s">
        <v>16</v>
      </c>
      <c r="C15" s="5" t="s">
        <v>17</v>
      </c>
    </row>
    <row r="16" customFormat="false" ht="26.85" hidden="false" customHeight="false" outlineLevel="0" collapsed="false">
      <c r="B16" s="3" t="s">
        <v>18</v>
      </c>
      <c r="C16" s="5" t="s">
        <v>19</v>
      </c>
    </row>
    <row r="17" customFormat="false" ht="15" hidden="false" customHeight="false" outlineLevel="0" collapsed="false">
      <c r="B17" s="3" t="s">
        <v>20</v>
      </c>
      <c r="C17" s="5" t="s">
        <v>21</v>
      </c>
    </row>
    <row r="18" customFormat="false" ht="15" hidden="false" customHeight="false" outlineLevel="0" collapsed="false">
      <c r="B18" s="3" t="s">
        <v>22</v>
      </c>
      <c r="C18" s="5" t="s">
        <v>23</v>
      </c>
    </row>
    <row r="20" customFormat="false" ht="15" hidden="false" customHeight="false" outlineLevel="0" collapsed="false">
      <c r="B20" s="3" t="s">
        <v>24</v>
      </c>
      <c r="C20" s="5" t="s">
        <v>25</v>
      </c>
    </row>
    <row r="21" customFormat="false" ht="15" hidden="false" customHeight="false" outlineLevel="0" collapsed="false">
      <c r="B21" s="3" t="s">
        <v>26</v>
      </c>
      <c r="C21" s="5" t="s">
        <v>27</v>
      </c>
    </row>
    <row r="22" customFormat="false" ht="15" hidden="false" customHeight="false" outlineLevel="0" collapsed="false">
      <c r="B22" s="3" t="s">
        <v>28</v>
      </c>
      <c r="C22" s="5" t="s">
        <v>29</v>
      </c>
    </row>
    <row r="24" customFormat="false" ht="15" hidden="false" customHeight="false" outlineLevel="0" collapsed="false">
      <c r="B24" s="6"/>
      <c r="C24" s="7" t="s">
        <v>30</v>
      </c>
    </row>
  </sheetData>
  <hyperlinks>
    <hyperlink ref="B3" r:id="rId1" display="cartencore.com/grocery-spending-spreadsheet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30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0"/>
    <col collapsed="false" customWidth="true" hidden="false" outlineLevel="0" max="2" min="2" style="0" width="20"/>
    <col collapsed="false" customWidth="true" hidden="false" outlineLevel="0" max="4" min="3" style="0" width="14"/>
    <col collapsed="false" customWidth="true" hidden="false" outlineLevel="0" max="5" min="5" style="0" width="16"/>
    <col collapsed="false" customWidth="true" hidden="false" outlineLevel="0" max="7" min="7" style="0" width="22"/>
    <col collapsed="false" customWidth="true" hidden="false" outlineLevel="0" max="8" min="8" style="0" width="14"/>
  </cols>
  <sheetData>
    <row r="1" customFormat="false" ht="15" hidden="false" customHeight="false" outlineLevel="0" collapsed="false">
      <c r="A1" s="8" t="s">
        <v>31</v>
      </c>
      <c r="B1" s="8" t="s">
        <v>32</v>
      </c>
      <c r="C1" s="8" t="s">
        <v>33</v>
      </c>
      <c r="D1" s="8" t="s">
        <v>34</v>
      </c>
      <c r="E1" s="8" t="s">
        <v>35</v>
      </c>
      <c r="G1" s="8" t="s">
        <v>36</v>
      </c>
      <c r="H1" s="8" t="s">
        <v>37</v>
      </c>
    </row>
    <row r="2" customFormat="false" ht="15" hidden="false" customHeight="false" outlineLevel="0" collapsed="false">
      <c r="A2" s="9" t="s">
        <v>38</v>
      </c>
      <c r="B2" s="9" t="s">
        <v>39</v>
      </c>
      <c r="C2" s="9" t="s">
        <v>40</v>
      </c>
      <c r="D2" s="10" t="n">
        <f aca="false">IF($A2="","",COUNTIF(Purchases!$C:$C,$A2))</f>
        <v>1</v>
      </c>
      <c r="E2" s="11" t="n">
        <f aca="false">IFERROR(IF($A2="","",INDEX(Purchases!$I:$I,MATCH($A2&amp;"|"&amp;$D2,Purchases!$L:$L,0))),"")</f>
        <v>2.29</v>
      </c>
      <c r="G2" s="12" t="s">
        <v>41</v>
      </c>
      <c r="H2" s="12" t="s">
        <v>40</v>
      </c>
    </row>
    <row r="3" customFormat="false" ht="15" hidden="false" customHeight="false" outlineLevel="0" collapsed="false">
      <c r="A3" s="13"/>
      <c r="B3" s="13"/>
      <c r="C3" s="13"/>
      <c r="D3" s="10" t="str">
        <f aca="false">IF($A3="","",COUNTIF(Purchases!$C:$C,$A3))</f>
        <v/>
      </c>
      <c r="E3" s="11" t="str">
        <f aca="false">IFERROR(IF($A3="","",INDEX(Purchases!$I:$I,MATCH($A3&amp;"|"&amp;$D3,Purchases!$L:$L,0))),"")</f>
        <v/>
      </c>
      <c r="G3" s="12" t="s">
        <v>42</v>
      </c>
      <c r="H3" s="12" t="s">
        <v>43</v>
      </c>
    </row>
    <row r="4" customFormat="false" ht="15" hidden="false" customHeight="false" outlineLevel="0" collapsed="false">
      <c r="A4" s="13"/>
      <c r="B4" s="13"/>
      <c r="C4" s="13"/>
      <c r="D4" s="10" t="str">
        <f aca="false">IF($A4="","",COUNTIF(Purchases!$C:$C,$A4))</f>
        <v/>
      </c>
      <c r="E4" s="11" t="str">
        <f aca="false">IFERROR(IF($A4="","",INDEX(Purchases!$I:$I,MATCH($A4&amp;"|"&amp;$D4,Purchases!$L:$L,0))),"")</f>
        <v/>
      </c>
      <c r="G4" s="12" t="s">
        <v>39</v>
      </c>
      <c r="H4" s="12" t="s">
        <v>44</v>
      </c>
    </row>
    <row r="5" customFormat="false" ht="15" hidden="false" customHeight="false" outlineLevel="0" collapsed="false">
      <c r="A5" s="13"/>
      <c r="B5" s="13"/>
      <c r="C5" s="13"/>
      <c r="D5" s="10" t="str">
        <f aca="false">IF($A5="","",COUNTIF(Purchases!$C:$C,$A5))</f>
        <v/>
      </c>
      <c r="E5" s="11" t="str">
        <f aca="false">IFERROR(IF($A5="","",INDEX(Purchases!$I:$I,MATCH($A5&amp;"|"&amp;$D5,Purchases!$L:$L,0))),"")</f>
        <v/>
      </c>
      <c r="G5" s="12" t="s">
        <v>45</v>
      </c>
      <c r="H5" s="12" t="s">
        <v>46</v>
      </c>
    </row>
    <row r="6" customFormat="false" ht="15" hidden="false" customHeight="false" outlineLevel="0" collapsed="false">
      <c r="A6" s="13"/>
      <c r="B6" s="13"/>
      <c r="C6" s="13"/>
      <c r="D6" s="10" t="str">
        <f aca="false">IF($A6="","",COUNTIF(Purchases!$C:$C,$A6))</f>
        <v/>
      </c>
      <c r="E6" s="11" t="str">
        <f aca="false">IFERROR(IF($A6="","",INDEX(Purchases!$I:$I,MATCH($A6&amp;"|"&amp;$D6,Purchases!$L:$L,0))),"")</f>
        <v/>
      </c>
      <c r="G6" s="12" t="s">
        <v>47</v>
      </c>
      <c r="H6" s="12" t="s">
        <v>48</v>
      </c>
    </row>
    <row r="7" customFormat="false" ht="15" hidden="false" customHeight="false" outlineLevel="0" collapsed="false">
      <c r="A7" s="13"/>
      <c r="B7" s="13"/>
      <c r="C7" s="13"/>
      <c r="D7" s="10" t="str">
        <f aca="false">IF($A7="","",COUNTIF(Purchases!$C:$C,$A7))</f>
        <v/>
      </c>
      <c r="E7" s="11" t="str">
        <f aca="false">IFERROR(IF($A7="","",INDEX(Purchases!$I:$I,MATCH($A7&amp;"|"&amp;$D7,Purchases!$L:$L,0))),"")</f>
        <v/>
      </c>
      <c r="G7" s="12" t="s">
        <v>49</v>
      </c>
      <c r="H7" s="12" t="s">
        <v>50</v>
      </c>
    </row>
    <row r="8" customFormat="false" ht="15" hidden="false" customHeight="false" outlineLevel="0" collapsed="false">
      <c r="A8" s="13"/>
      <c r="B8" s="13"/>
      <c r="C8" s="13"/>
      <c r="D8" s="10" t="str">
        <f aca="false">IF($A8="","",COUNTIF(Purchases!$C:$C,$A8))</f>
        <v/>
      </c>
      <c r="E8" s="11" t="str">
        <f aca="false">IFERROR(IF($A8="","",INDEX(Purchases!$I:$I,MATCH($A8&amp;"|"&amp;$D8,Purchases!$L:$L,0))),"")</f>
        <v/>
      </c>
      <c r="G8" s="12" t="s">
        <v>51</v>
      </c>
      <c r="H8" s="12" t="s">
        <v>52</v>
      </c>
    </row>
    <row r="9" customFormat="false" ht="15" hidden="false" customHeight="false" outlineLevel="0" collapsed="false">
      <c r="A9" s="13"/>
      <c r="B9" s="13"/>
      <c r="C9" s="13"/>
      <c r="D9" s="10" t="str">
        <f aca="false">IF($A9="","",COUNTIF(Purchases!$C:$C,$A9))</f>
        <v/>
      </c>
      <c r="E9" s="11" t="str">
        <f aca="false">IFERROR(IF($A9="","",INDEX(Purchases!$I:$I,MATCH($A9&amp;"|"&amp;$D9,Purchases!$L:$L,0))),"")</f>
        <v/>
      </c>
      <c r="G9" s="12" t="s">
        <v>53</v>
      </c>
      <c r="H9" s="12" t="s">
        <v>54</v>
      </c>
    </row>
    <row r="10" customFormat="false" ht="15" hidden="false" customHeight="false" outlineLevel="0" collapsed="false">
      <c r="A10" s="13"/>
      <c r="B10" s="13"/>
      <c r="C10" s="13"/>
      <c r="D10" s="10" t="str">
        <f aca="false">IF($A10="","",COUNTIF(Purchases!$C:$C,$A10))</f>
        <v/>
      </c>
      <c r="E10" s="11" t="str">
        <f aca="false">IFERROR(IF($A10="","",INDEX(Purchases!$I:$I,MATCH($A10&amp;"|"&amp;$D10,Purchases!$L:$L,0))),"")</f>
        <v/>
      </c>
      <c r="G10" s="12" t="s">
        <v>55</v>
      </c>
    </row>
    <row r="11" customFormat="false" ht="15" hidden="false" customHeight="false" outlineLevel="0" collapsed="false">
      <c r="A11" s="13"/>
      <c r="B11" s="13"/>
      <c r="C11" s="13"/>
      <c r="D11" s="10" t="str">
        <f aca="false">IF($A11="","",COUNTIF(Purchases!$C:$C,$A11))</f>
        <v/>
      </c>
      <c r="E11" s="11" t="str">
        <f aca="false">IFERROR(IF($A11="","",INDEX(Purchases!$I:$I,MATCH($A11&amp;"|"&amp;$D11,Purchases!$L:$L,0))),"")</f>
        <v/>
      </c>
      <c r="G11" s="12" t="s">
        <v>56</v>
      </c>
    </row>
    <row r="12" customFormat="false" ht="15" hidden="false" customHeight="false" outlineLevel="0" collapsed="false">
      <c r="A12" s="13"/>
      <c r="B12" s="13"/>
      <c r="C12" s="13"/>
      <c r="D12" s="10" t="str">
        <f aca="false">IF($A12="","",COUNTIF(Purchases!$C:$C,$A12))</f>
        <v/>
      </c>
      <c r="E12" s="11" t="str">
        <f aca="false">IFERROR(IF($A12="","",INDEX(Purchases!$I:$I,MATCH($A12&amp;"|"&amp;$D12,Purchases!$L:$L,0))),"")</f>
        <v/>
      </c>
      <c r="G12" s="12" t="s">
        <v>57</v>
      </c>
    </row>
    <row r="13" customFormat="false" ht="15" hidden="false" customHeight="false" outlineLevel="0" collapsed="false">
      <c r="A13" s="13"/>
      <c r="B13" s="13"/>
      <c r="C13" s="13"/>
      <c r="D13" s="10" t="str">
        <f aca="false">IF($A13="","",COUNTIF(Purchases!$C:$C,$A13))</f>
        <v/>
      </c>
      <c r="E13" s="11" t="str">
        <f aca="false">IFERROR(IF($A13="","",INDEX(Purchases!$I:$I,MATCH($A13&amp;"|"&amp;$D13,Purchases!$L:$L,0))),"")</f>
        <v/>
      </c>
      <c r="G13" s="12" t="s">
        <v>58</v>
      </c>
    </row>
    <row r="14" customFormat="false" ht="15" hidden="false" customHeight="false" outlineLevel="0" collapsed="false">
      <c r="A14" s="13"/>
      <c r="B14" s="13"/>
      <c r="C14" s="13"/>
      <c r="D14" s="10" t="str">
        <f aca="false">IF($A14="","",COUNTIF(Purchases!$C:$C,$A14))</f>
        <v/>
      </c>
      <c r="E14" s="11" t="str">
        <f aca="false">IFERROR(IF($A14="","",INDEX(Purchases!$I:$I,MATCH($A14&amp;"|"&amp;$D14,Purchases!$L:$L,0))),"")</f>
        <v/>
      </c>
    </row>
    <row r="15" customFormat="false" ht="15" hidden="false" customHeight="false" outlineLevel="0" collapsed="false">
      <c r="A15" s="13"/>
      <c r="B15" s="13"/>
      <c r="C15" s="13"/>
      <c r="D15" s="10" t="str">
        <f aca="false">IF($A15="","",COUNTIF(Purchases!$C:$C,$A15))</f>
        <v/>
      </c>
      <c r="E15" s="11" t="str">
        <f aca="false">IFERROR(IF($A15="","",INDEX(Purchases!$I:$I,MATCH($A15&amp;"|"&amp;$D15,Purchases!$L:$L,0))),"")</f>
        <v/>
      </c>
      <c r="G15" s="6" t="s">
        <v>59</v>
      </c>
    </row>
    <row r="16" customFormat="false" ht="15" hidden="false" customHeight="false" outlineLevel="0" collapsed="false">
      <c r="A16" s="13"/>
      <c r="B16" s="13"/>
      <c r="C16" s="13"/>
      <c r="D16" s="10" t="str">
        <f aca="false">IF($A16="","",COUNTIF(Purchases!$C:$C,$A16))</f>
        <v/>
      </c>
      <c r="E16" s="11" t="str">
        <f aca="false">IFERROR(IF($A16="","",INDEX(Purchases!$I:$I,MATCH($A16&amp;"|"&amp;$D16,Purchases!$L:$L,0))),"")</f>
        <v/>
      </c>
    </row>
    <row r="17" customFormat="false" ht="15" hidden="false" customHeight="false" outlineLevel="0" collapsed="false">
      <c r="A17" s="13"/>
      <c r="B17" s="13"/>
      <c r="C17" s="13"/>
      <c r="D17" s="10" t="str">
        <f aca="false">IF($A17="","",COUNTIF(Purchases!$C:$C,$A17))</f>
        <v/>
      </c>
      <c r="E17" s="11" t="str">
        <f aca="false">IFERROR(IF($A17="","",INDEX(Purchases!$I:$I,MATCH($A17&amp;"|"&amp;$D17,Purchases!$L:$L,0))),"")</f>
        <v/>
      </c>
    </row>
    <row r="18" customFormat="false" ht="15" hidden="false" customHeight="false" outlineLevel="0" collapsed="false">
      <c r="A18" s="13"/>
      <c r="B18" s="13"/>
      <c r="C18" s="13"/>
      <c r="D18" s="10" t="str">
        <f aca="false">IF($A18="","",COUNTIF(Purchases!$C:$C,$A18))</f>
        <v/>
      </c>
      <c r="E18" s="11" t="str">
        <f aca="false">IFERROR(IF($A18="","",INDEX(Purchases!$I:$I,MATCH($A18&amp;"|"&amp;$D18,Purchases!$L:$L,0))),"")</f>
        <v/>
      </c>
    </row>
    <row r="19" customFormat="false" ht="15" hidden="false" customHeight="false" outlineLevel="0" collapsed="false">
      <c r="A19" s="13"/>
      <c r="B19" s="13"/>
      <c r="C19" s="13"/>
      <c r="D19" s="10" t="str">
        <f aca="false">IF($A19="","",COUNTIF(Purchases!$C:$C,$A19))</f>
        <v/>
      </c>
      <c r="E19" s="11" t="str">
        <f aca="false">IFERROR(IF($A19="","",INDEX(Purchases!$I:$I,MATCH($A19&amp;"|"&amp;$D19,Purchases!$L:$L,0))),"")</f>
        <v/>
      </c>
    </row>
    <row r="20" customFormat="false" ht="15" hidden="false" customHeight="false" outlineLevel="0" collapsed="false">
      <c r="A20" s="13"/>
      <c r="B20" s="13"/>
      <c r="C20" s="13"/>
      <c r="D20" s="10" t="str">
        <f aca="false">IF($A20="","",COUNTIF(Purchases!$C:$C,$A20))</f>
        <v/>
      </c>
      <c r="E20" s="11" t="str">
        <f aca="false">IFERROR(IF($A20="","",INDEX(Purchases!$I:$I,MATCH($A20&amp;"|"&amp;$D20,Purchases!$L:$L,0))),"")</f>
        <v/>
      </c>
    </row>
    <row r="21" customFormat="false" ht="15" hidden="false" customHeight="false" outlineLevel="0" collapsed="false">
      <c r="A21" s="13"/>
      <c r="B21" s="13"/>
      <c r="C21" s="13"/>
      <c r="D21" s="10" t="str">
        <f aca="false">IF($A21="","",COUNTIF(Purchases!$C:$C,$A21))</f>
        <v/>
      </c>
      <c r="E21" s="11" t="str">
        <f aca="false">IFERROR(IF($A21="","",INDEX(Purchases!$I:$I,MATCH($A21&amp;"|"&amp;$D21,Purchases!$L:$L,0))),"")</f>
        <v/>
      </c>
    </row>
    <row r="22" customFormat="false" ht="15" hidden="false" customHeight="false" outlineLevel="0" collapsed="false">
      <c r="A22" s="13"/>
      <c r="B22" s="13"/>
      <c r="C22" s="13"/>
      <c r="D22" s="10" t="str">
        <f aca="false">IF($A22="","",COUNTIF(Purchases!$C:$C,$A22))</f>
        <v/>
      </c>
      <c r="E22" s="11" t="str">
        <f aca="false">IFERROR(IF($A22="","",INDEX(Purchases!$I:$I,MATCH($A22&amp;"|"&amp;$D22,Purchases!$L:$L,0))),"")</f>
        <v/>
      </c>
    </row>
    <row r="23" customFormat="false" ht="15" hidden="false" customHeight="false" outlineLevel="0" collapsed="false">
      <c r="A23" s="13"/>
      <c r="B23" s="13"/>
      <c r="C23" s="13"/>
      <c r="D23" s="10" t="str">
        <f aca="false">IF($A23="","",COUNTIF(Purchases!$C:$C,$A23))</f>
        <v/>
      </c>
      <c r="E23" s="11" t="str">
        <f aca="false">IFERROR(IF($A23="","",INDEX(Purchases!$I:$I,MATCH($A23&amp;"|"&amp;$D23,Purchases!$L:$L,0))),"")</f>
        <v/>
      </c>
    </row>
    <row r="24" customFormat="false" ht="15" hidden="false" customHeight="false" outlineLevel="0" collapsed="false">
      <c r="A24" s="13"/>
      <c r="B24" s="13"/>
      <c r="C24" s="13"/>
      <c r="D24" s="10" t="str">
        <f aca="false">IF($A24="","",COUNTIF(Purchases!$C:$C,$A24))</f>
        <v/>
      </c>
      <c r="E24" s="11" t="str">
        <f aca="false">IFERROR(IF($A24="","",INDEX(Purchases!$I:$I,MATCH($A24&amp;"|"&amp;$D24,Purchases!$L:$L,0))),"")</f>
        <v/>
      </c>
    </row>
    <row r="25" customFormat="false" ht="15" hidden="false" customHeight="false" outlineLevel="0" collapsed="false">
      <c r="A25" s="13"/>
      <c r="B25" s="13"/>
      <c r="C25" s="13"/>
      <c r="D25" s="10" t="str">
        <f aca="false">IF($A25="","",COUNTIF(Purchases!$C:$C,$A25))</f>
        <v/>
      </c>
      <c r="E25" s="11" t="str">
        <f aca="false">IFERROR(IF($A25="","",INDEX(Purchases!$I:$I,MATCH($A25&amp;"|"&amp;$D25,Purchases!$L:$L,0))),"")</f>
        <v/>
      </c>
    </row>
    <row r="26" customFormat="false" ht="15" hidden="false" customHeight="false" outlineLevel="0" collapsed="false">
      <c r="A26" s="13"/>
      <c r="B26" s="13"/>
      <c r="C26" s="13"/>
      <c r="D26" s="10" t="str">
        <f aca="false">IF($A26="","",COUNTIF(Purchases!$C:$C,$A26))</f>
        <v/>
      </c>
      <c r="E26" s="11" t="str">
        <f aca="false">IFERROR(IF($A26="","",INDEX(Purchases!$I:$I,MATCH($A26&amp;"|"&amp;$D26,Purchases!$L:$L,0))),"")</f>
        <v/>
      </c>
    </row>
    <row r="27" customFormat="false" ht="15" hidden="false" customHeight="false" outlineLevel="0" collapsed="false">
      <c r="A27" s="13"/>
      <c r="B27" s="13"/>
      <c r="C27" s="13"/>
      <c r="D27" s="10" t="str">
        <f aca="false">IF($A27="","",COUNTIF(Purchases!$C:$C,$A27))</f>
        <v/>
      </c>
      <c r="E27" s="11" t="str">
        <f aca="false">IFERROR(IF($A27="","",INDEX(Purchases!$I:$I,MATCH($A27&amp;"|"&amp;$D27,Purchases!$L:$L,0))),"")</f>
        <v/>
      </c>
    </row>
    <row r="28" customFormat="false" ht="15" hidden="false" customHeight="false" outlineLevel="0" collapsed="false">
      <c r="A28" s="13"/>
      <c r="B28" s="13"/>
      <c r="C28" s="13"/>
      <c r="D28" s="10" t="str">
        <f aca="false">IF($A28="","",COUNTIF(Purchases!$C:$C,$A28))</f>
        <v/>
      </c>
      <c r="E28" s="11" t="str">
        <f aca="false">IFERROR(IF($A28="","",INDEX(Purchases!$I:$I,MATCH($A28&amp;"|"&amp;$D28,Purchases!$L:$L,0))),"")</f>
        <v/>
      </c>
    </row>
    <row r="29" customFormat="false" ht="15" hidden="false" customHeight="false" outlineLevel="0" collapsed="false">
      <c r="A29" s="13"/>
      <c r="B29" s="13"/>
      <c r="C29" s="13"/>
      <c r="D29" s="10" t="str">
        <f aca="false">IF($A29="","",COUNTIF(Purchases!$C:$C,$A29))</f>
        <v/>
      </c>
      <c r="E29" s="11" t="str">
        <f aca="false">IFERROR(IF($A29="","",INDEX(Purchases!$I:$I,MATCH($A29&amp;"|"&amp;$D29,Purchases!$L:$L,0))),"")</f>
        <v/>
      </c>
    </row>
    <row r="30" customFormat="false" ht="15" hidden="false" customHeight="false" outlineLevel="0" collapsed="false">
      <c r="A30" s="13"/>
      <c r="B30" s="13"/>
      <c r="C30" s="13"/>
      <c r="D30" s="10" t="str">
        <f aca="false">IF($A30="","",COUNTIF(Purchases!$C:$C,$A30))</f>
        <v/>
      </c>
      <c r="E30" s="11" t="str">
        <f aca="false">IFERROR(IF($A30="","",INDEX(Purchases!$I:$I,MATCH($A30&amp;"|"&amp;$D30,Purchases!$L:$L,0))),"")</f>
        <v/>
      </c>
    </row>
    <row r="31" customFormat="false" ht="15" hidden="false" customHeight="false" outlineLevel="0" collapsed="false">
      <c r="A31" s="13"/>
      <c r="B31" s="13"/>
      <c r="C31" s="13"/>
      <c r="D31" s="10" t="str">
        <f aca="false">IF($A31="","",COUNTIF(Purchases!$C:$C,$A31))</f>
        <v/>
      </c>
      <c r="E31" s="11" t="str">
        <f aca="false">IFERROR(IF($A31="","",INDEX(Purchases!$I:$I,MATCH($A31&amp;"|"&amp;$D31,Purchases!$L:$L,0))),"")</f>
        <v/>
      </c>
    </row>
    <row r="32" customFormat="false" ht="15" hidden="false" customHeight="false" outlineLevel="0" collapsed="false">
      <c r="A32" s="13"/>
      <c r="B32" s="13"/>
      <c r="C32" s="13"/>
      <c r="D32" s="10" t="str">
        <f aca="false">IF($A32="","",COUNTIF(Purchases!$C:$C,$A32))</f>
        <v/>
      </c>
      <c r="E32" s="11" t="str">
        <f aca="false">IFERROR(IF($A32="","",INDEX(Purchases!$I:$I,MATCH($A32&amp;"|"&amp;$D32,Purchases!$L:$L,0))),"")</f>
        <v/>
      </c>
    </row>
    <row r="33" customFormat="false" ht="15" hidden="false" customHeight="false" outlineLevel="0" collapsed="false">
      <c r="A33" s="13"/>
      <c r="B33" s="13"/>
      <c r="C33" s="13"/>
      <c r="D33" s="10" t="str">
        <f aca="false">IF($A33="","",COUNTIF(Purchases!$C:$C,$A33))</f>
        <v/>
      </c>
      <c r="E33" s="11" t="str">
        <f aca="false">IFERROR(IF($A33="","",INDEX(Purchases!$I:$I,MATCH($A33&amp;"|"&amp;$D33,Purchases!$L:$L,0))),"")</f>
        <v/>
      </c>
    </row>
    <row r="34" customFormat="false" ht="15" hidden="false" customHeight="false" outlineLevel="0" collapsed="false">
      <c r="A34" s="13"/>
      <c r="B34" s="13"/>
      <c r="C34" s="13"/>
      <c r="D34" s="10" t="str">
        <f aca="false">IF($A34="","",COUNTIF(Purchases!$C:$C,$A34))</f>
        <v/>
      </c>
      <c r="E34" s="11" t="str">
        <f aca="false">IFERROR(IF($A34="","",INDEX(Purchases!$I:$I,MATCH($A34&amp;"|"&amp;$D34,Purchases!$L:$L,0))),"")</f>
        <v/>
      </c>
    </row>
    <row r="35" customFormat="false" ht="15" hidden="false" customHeight="false" outlineLevel="0" collapsed="false">
      <c r="A35" s="13"/>
      <c r="B35" s="13"/>
      <c r="C35" s="13"/>
      <c r="D35" s="10" t="str">
        <f aca="false">IF($A35="","",COUNTIF(Purchases!$C:$C,$A35))</f>
        <v/>
      </c>
      <c r="E35" s="11" t="str">
        <f aca="false">IFERROR(IF($A35="","",INDEX(Purchases!$I:$I,MATCH($A35&amp;"|"&amp;$D35,Purchases!$L:$L,0))),"")</f>
        <v/>
      </c>
    </row>
    <row r="36" customFormat="false" ht="15" hidden="false" customHeight="false" outlineLevel="0" collapsed="false">
      <c r="A36" s="13"/>
      <c r="B36" s="13"/>
      <c r="C36" s="13"/>
      <c r="D36" s="10" t="str">
        <f aca="false">IF($A36="","",COUNTIF(Purchases!$C:$C,$A36))</f>
        <v/>
      </c>
      <c r="E36" s="11" t="str">
        <f aca="false">IFERROR(IF($A36="","",INDEX(Purchases!$I:$I,MATCH($A36&amp;"|"&amp;$D36,Purchases!$L:$L,0))),"")</f>
        <v/>
      </c>
    </row>
    <row r="37" customFormat="false" ht="15" hidden="false" customHeight="false" outlineLevel="0" collapsed="false">
      <c r="A37" s="13"/>
      <c r="B37" s="13"/>
      <c r="C37" s="13"/>
      <c r="D37" s="10" t="str">
        <f aca="false">IF($A37="","",COUNTIF(Purchases!$C:$C,$A37))</f>
        <v/>
      </c>
      <c r="E37" s="11" t="str">
        <f aca="false">IFERROR(IF($A37="","",INDEX(Purchases!$I:$I,MATCH($A37&amp;"|"&amp;$D37,Purchases!$L:$L,0))),"")</f>
        <v/>
      </c>
    </row>
    <row r="38" customFormat="false" ht="15" hidden="false" customHeight="false" outlineLevel="0" collapsed="false">
      <c r="A38" s="13"/>
      <c r="B38" s="13"/>
      <c r="C38" s="13"/>
      <c r="D38" s="10" t="str">
        <f aca="false">IF($A38="","",COUNTIF(Purchases!$C:$C,$A38))</f>
        <v/>
      </c>
      <c r="E38" s="11" t="str">
        <f aca="false">IFERROR(IF($A38="","",INDEX(Purchases!$I:$I,MATCH($A38&amp;"|"&amp;$D38,Purchases!$L:$L,0))),"")</f>
        <v/>
      </c>
    </row>
    <row r="39" customFormat="false" ht="15" hidden="false" customHeight="false" outlineLevel="0" collapsed="false">
      <c r="A39" s="13"/>
      <c r="B39" s="13"/>
      <c r="C39" s="13"/>
      <c r="D39" s="10" t="str">
        <f aca="false">IF($A39="","",COUNTIF(Purchases!$C:$C,$A39))</f>
        <v/>
      </c>
      <c r="E39" s="11" t="str">
        <f aca="false">IFERROR(IF($A39="","",INDEX(Purchases!$I:$I,MATCH($A39&amp;"|"&amp;$D39,Purchases!$L:$L,0))),"")</f>
        <v/>
      </c>
    </row>
    <row r="40" customFormat="false" ht="15" hidden="false" customHeight="false" outlineLevel="0" collapsed="false">
      <c r="A40" s="13"/>
      <c r="B40" s="13"/>
      <c r="C40" s="13"/>
      <c r="D40" s="10" t="str">
        <f aca="false">IF($A40="","",COUNTIF(Purchases!$C:$C,$A40))</f>
        <v/>
      </c>
      <c r="E40" s="11" t="str">
        <f aca="false">IFERROR(IF($A40="","",INDEX(Purchases!$I:$I,MATCH($A40&amp;"|"&amp;$D40,Purchases!$L:$L,0))),"")</f>
        <v/>
      </c>
    </row>
    <row r="41" customFormat="false" ht="15" hidden="false" customHeight="false" outlineLevel="0" collapsed="false">
      <c r="A41" s="13"/>
      <c r="B41" s="13"/>
      <c r="C41" s="13"/>
      <c r="D41" s="10" t="str">
        <f aca="false">IF($A41="","",COUNTIF(Purchases!$C:$C,$A41))</f>
        <v/>
      </c>
      <c r="E41" s="11" t="str">
        <f aca="false">IFERROR(IF($A41="","",INDEX(Purchases!$I:$I,MATCH($A41&amp;"|"&amp;$D41,Purchases!$L:$L,0))),"")</f>
        <v/>
      </c>
    </row>
    <row r="42" customFormat="false" ht="15" hidden="false" customHeight="false" outlineLevel="0" collapsed="false">
      <c r="A42" s="13"/>
      <c r="B42" s="13"/>
      <c r="C42" s="13"/>
      <c r="D42" s="10" t="str">
        <f aca="false">IF($A42="","",COUNTIF(Purchases!$C:$C,$A42))</f>
        <v/>
      </c>
      <c r="E42" s="11" t="str">
        <f aca="false">IFERROR(IF($A42="","",INDEX(Purchases!$I:$I,MATCH($A42&amp;"|"&amp;$D42,Purchases!$L:$L,0))),"")</f>
        <v/>
      </c>
    </row>
    <row r="43" customFormat="false" ht="15" hidden="false" customHeight="false" outlineLevel="0" collapsed="false">
      <c r="A43" s="13"/>
      <c r="B43" s="13"/>
      <c r="C43" s="13"/>
      <c r="D43" s="10" t="str">
        <f aca="false">IF($A43="","",COUNTIF(Purchases!$C:$C,$A43))</f>
        <v/>
      </c>
      <c r="E43" s="11" t="str">
        <f aca="false">IFERROR(IF($A43="","",INDEX(Purchases!$I:$I,MATCH($A43&amp;"|"&amp;$D43,Purchases!$L:$L,0))),"")</f>
        <v/>
      </c>
    </row>
    <row r="44" customFormat="false" ht="15" hidden="false" customHeight="false" outlineLevel="0" collapsed="false">
      <c r="A44" s="13"/>
      <c r="B44" s="13"/>
      <c r="C44" s="13"/>
      <c r="D44" s="10" t="str">
        <f aca="false">IF($A44="","",COUNTIF(Purchases!$C:$C,$A44))</f>
        <v/>
      </c>
      <c r="E44" s="11" t="str">
        <f aca="false">IFERROR(IF($A44="","",INDEX(Purchases!$I:$I,MATCH($A44&amp;"|"&amp;$D44,Purchases!$L:$L,0))),"")</f>
        <v/>
      </c>
    </row>
    <row r="45" customFormat="false" ht="15" hidden="false" customHeight="false" outlineLevel="0" collapsed="false">
      <c r="A45" s="13"/>
      <c r="B45" s="13"/>
      <c r="C45" s="13"/>
      <c r="D45" s="10" t="str">
        <f aca="false">IF($A45="","",COUNTIF(Purchases!$C:$C,$A45))</f>
        <v/>
      </c>
      <c r="E45" s="11" t="str">
        <f aca="false">IFERROR(IF($A45="","",INDEX(Purchases!$I:$I,MATCH($A45&amp;"|"&amp;$D45,Purchases!$L:$L,0))),"")</f>
        <v/>
      </c>
    </row>
    <row r="46" customFormat="false" ht="15" hidden="false" customHeight="false" outlineLevel="0" collapsed="false">
      <c r="A46" s="13"/>
      <c r="B46" s="13"/>
      <c r="C46" s="13"/>
      <c r="D46" s="10" t="str">
        <f aca="false">IF($A46="","",COUNTIF(Purchases!$C:$C,$A46))</f>
        <v/>
      </c>
      <c r="E46" s="11" t="str">
        <f aca="false">IFERROR(IF($A46="","",INDEX(Purchases!$I:$I,MATCH($A46&amp;"|"&amp;$D46,Purchases!$L:$L,0))),"")</f>
        <v/>
      </c>
    </row>
    <row r="47" customFormat="false" ht="15" hidden="false" customHeight="false" outlineLevel="0" collapsed="false">
      <c r="A47" s="13"/>
      <c r="B47" s="13"/>
      <c r="C47" s="13"/>
      <c r="D47" s="10" t="str">
        <f aca="false">IF($A47="","",COUNTIF(Purchases!$C:$C,$A47))</f>
        <v/>
      </c>
      <c r="E47" s="11" t="str">
        <f aca="false">IFERROR(IF($A47="","",INDEX(Purchases!$I:$I,MATCH($A47&amp;"|"&amp;$D47,Purchases!$L:$L,0))),"")</f>
        <v/>
      </c>
    </row>
    <row r="48" customFormat="false" ht="15" hidden="false" customHeight="false" outlineLevel="0" collapsed="false">
      <c r="A48" s="13"/>
      <c r="B48" s="13"/>
      <c r="C48" s="13"/>
      <c r="D48" s="10" t="str">
        <f aca="false">IF($A48="","",COUNTIF(Purchases!$C:$C,$A48))</f>
        <v/>
      </c>
      <c r="E48" s="11" t="str">
        <f aca="false">IFERROR(IF($A48="","",INDEX(Purchases!$I:$I,MATCH($A48&amp;"|"&amp;$D48,Purchases!$L:$L,0))),"")</f>
        <v/>
      </c>
    </row>
    <row r="49" customFormat="false" ht="15" hidden="false" customHeight="false" outlineLevel="0" collapsed="false">
      <c r="A49" s="13"/>
      <c r="B49" s="13"/>
      <c r="C49" s="13"/>
      <c r="D49" s="10" t="str">
        <f aca="false">IF($A49="","",COUNTIF(Purchases!$C:$C,$A49))</f>
        <v/>
      </c>
      <c r="E49" s="11" t="str">
        <f aca="false">IFERROR(IF($A49="","",INDEX(Purchases!$I:$I,MATCH($A49&amp;"|"&amp;$D49,Purchases!$L:$L,0))),"")</f>
        <v/>
      </c>
    </row>
    <row r="50" customFormat="false" ht="15" hidden="false" customHeight="false" outlineLevel="0" collapsed="false">
      <c r="A50" s="13"/>
      <c r="B50" s="13"/>
      <c r="C50" s="13"/>
      <c r="D50" s="10" t="str">
        <f aca="false">IF($A50="","",COUNTIF(Purchases!$C:$C,$A50))</f>
        <v/>
      </c>
      <c r="E50" s="11" t="str">
        <f aca="false">IFERROR(IF($A50="","",INDEX(Purchases!$I:$I,MATCH($A50&amp;"|"&amp;$D50,Purchases!$L:$L,0))),"")</f>
        <v/>
      </c>
    </row>
    <row r="51" customFormat="false" ht="15" hidden="false" customHeight="false" outlineLevel="0" collapsed="false">
      <c r="A51" s="13"/>
      <c r="B51" s="13"/>
      <c r="C51" s="13"/>
      <c r="D51" s="10" t="str">
        <f aca="false">IF($A51="","",COUNTIF(Purchases!$C:$C,$A51))</f>
        <v/>
      </c>
      <c r="E51" s="11" t="str">
        <f aca="false">IFERROR(IF($A51="","",INDEX(Purchases!$I:$I,MATCH($A51&amp;"|"&amp;$D51,Purchases!$L:$L,0))),"")</f>
        <v/>
      </c>
    </row>
    <row r="52" customFormat="false" ht="15" hidden="false" customHeight="false" outlineLevel="0" collapsed="false">
      <c r="A52" s="13"/>
      <c r="B52" s="13"/>
      <c r="C52" s="13"/>
      <c r="D52" s="10" t="str">
        <f aca="false">IF($A52="","",COUNTIF(Purchases!$C:$C,$A52))</f>
        <v/>
      </c>
      <c r="E52" s="11" t="str">
        <f aca="false">IFERROR(IF($A52="","",INDEX(Purchases!$I:$I,MATCH($A52&amp;"|"&amp;$D52,Purchases!$L:$L,0))),"")</f>
        <v/>
      </c>
    </row>
    <row r="53" customFormat="false" ht="15" hidden="false" customHeight="false" outlineLevel="0" collapsed="false">
      <c r="A53" s="13"/>
      <c r="B53" s="13"/>
      <c r="C53" s="13"/>
      <c r="D53" s="10" t="str">
        <f aca="false">IF($A53="","",COUNTIF(Purchases!$C:$C,$A53))</f>
        <v/>
      </c>
      <c r="E53" s="11" t="str">
        <f aca="false">IFERROR(IF($A53="","",INDEX(Purchases!$I:$I,MATCH($A53&amp;"|"&amp;$D53,Purchases!$L:$L,0))),"")</f>
        <v/>
      </c>
    </row>
    <row r="54" customFormat="false" ht="15" hidden="false" customHeight="false" outlineLevel="0" collapsed="false">
      <c r="A54" s="13"/>
      <c r="B54" s="13"/>
      <c r="C54" s="13"/>
      <c r="D54" s="10" t="str">
        <f aca="false">IF($A54="","",COUNTIF(Purchases!$C:$C,$A54))</f>
        <v/>
      </c>
      <c r="E54" s="11" t="str">
        <f aca="false">IFERROR(IF($A54="","",INDEX(Purchases!$I:$I,MATCH($A54&amp;"|"&amp;$D54,Purchases!$L:$L,0))),"")</f>
        <v/>
      </c>
    </row>
    <row r="55" customFormat="false" ht="15" hidden="false" customHeight="false" outlineLevel="0" collapsed="false">
      <c r="A55" s="13"/>
      <c r="B55" s="13"/>
      <c r="C55" s="13"/>
      <c r="D55" s="10" t="str">
        <f aca="false">IF($A55="","",COUNTIF(Purchases!$C:$C,$A55))</f>
        <v/>
      </c>
      <c r="E55" s="11" t="str">
        <f aca="false">IFERROR(IF($A55="","",INDEX(Purchases!$I:$I,MATCH($A55&amp;"|"&amp;$D55,Purchases!$L:$L,0))),"")</f>
        <v/>
      </c>
    </row>
    <row r="56" customFormat="false" ht="15" hidden="false" customHeight="false" outlineLevel="0" collapsed="false">
      <c r="A56" s="13"/>
      <c r="B56" s="13"/>
      <c r="C56" s="13"/>
      <c r="D56" s="10" t="str">
        <f aca="false">IF($A56="","",COUNTIF(Purchases!$C:$C,$A56))</f>
        <v/>
      </c>
      <c r="E56" s="11" t="str">
        <f aca="false">IFERROR(IF($A56="","",INDEX(Purchases!$I:$I,MATCH($A56&amp;"|"&amp;$D56,Purchases!$L:$L,0))),"")</f>
        <v/>
      </c>
    </row>
    <row r="57" customFormat="false" ht="15" hidden="false" customHeight="false" outlineLevel="0" collapsed="false">
      <c r="A57" s="13"/>
      <c r="B57" s="13"/>
      <c r="C57" s="13"/>
      <c r="D57" s="10" t="str">
        <f aca="false">IF($A57="","",COUNTIF(Purchases!$C:$C,$A57))</f>
        <v/>
      </c>
      <c r="E57" s="11" t="str">
        <f aca="false">IFERROR(IF($A57="","",INDEX(Purchases!$I:$I,MATCH($A57&amp;"|"&amp;$D57,Purchases!$L:$L,0))),"")</f>
        <v/>
      </c>
    </row>
    <row r="58" customFormat="false" ht="15" hidden="false" customHeight="false" outlineLevel="0" collapsed="false">
      <c r="A58" s="13"/>
      <c r="B58" s="13"/>
      <c r="C58" s="13"/>
      <c r="D58" s="10" t="str">
        <f aca="false">IF($A58="","",COUNTIF(Purchases!$C:$C,$A58))</f>
        <v/>
      </c>
      <c r="E58" s="11" t="str">
        <f aca="false">IFERROR(IF($A58="","",INDEX(Purchases!$I:$I,MATCH($A58&amp;"|"&amp;$D58,Purchases!$L:$L,0))),"")</f>
        <v/>
      </c>
    </row>
    <row r="59" customFormat="false" ht="15" hidden="false" customHeight="false" outlineLevel="0" collapsed="false">
      <c r="A59" s="13"/>
      <c r="B59" s="13"/>
      <c r="C59" s="13"/>
      <c r="D59" s="10" t="str">
        <f aca="false">IF($A59="","",COUNTIF(Purchases!$C:$C,$A59))</f>
        <v/>
      </c>
      <c r="E59" s="11" t="str">
        <f aca="false">IFERROR(IF($A59="","",INDEX(Purchases!$I:$I,MATCH($A59&amp;"|"&amp;$D59,Purchases!$L:$L,0))),"")</f>
        <v/>
      </c>
    </row>
    <row r="60" customFormat="false" ht="15" hidden="false" customHeight="false" outlineLevel="0" collapsed="false">
      <c r="A60" s="13"/>
      <c r="B60" s="13"/>
      <c r="C60" s="13"/>
      <c r="D60" s="10" t="str">
        <f aca="false">IF($A60="","",COUNTIF(Purchases!$C:$C,$A60))</f>
        <v/>
      </c>
      <c r="E60" s="11" t="str">
        <f aca="false">IFERROR(IF($A60="","",INDEX(Purchases!$I:$I,MATCH($A60&amp;"|"&amp;$D60,Purchases!$L:$L,0))),"")</f>
        <v/>
      </c>
    </row>
    <row r="61" customFormat="false" ht="15" hidden="false" customHeight="false" outlineLevel="0" collapsed="false">
      <c r="A61" s="13"/>
      <c r="B61" s="13"/>
      <c r="C61" s="13"/>
      <c r="D61" s="10" t="str">
        <f aca="false">IF($A61="","",COUNTIF(Purchases!$C:$C,$A61))</f>
        <v/>
      </c>
      <c r="E61" s="11" t="str">
        <f aca="false">IFERROR(IF($A61="","",INDEX(Purchases!$I:$I,MATCH($A61&amp;"|"&amp;$D61,Purchases!$L:$L,0))),"")</f>
        <v/>
      </c>
    </row>
    <row r="62" customFormat="false" ht="15" hidden="false" customHeight="false" outlineLevel="0" collapsed="false">
      <c r="A62" s="13"/>
      <c r="B62" s="13"/>
      <c r="C62" s="13"/>
      <c r="D62" s="10" t="str">
        <f aca="false">IF($A62="","",COUNTIF(Purchases!$C:$C,$A62))</f>
        <v/>
      </c>
      <c r="E62" s="11" t="str">
        <f aca="false">IFERROR(IF($A62="","",INDEX(Purchases!$I:$I,MATCH($A62&amp;"|"&amp;$D62,Purchases!$L:$L,0))),"")</f>
        <v/>
      </c>
    </row>
    <row r="63" customFormat="false" ht="15" hidden="false" customHeight="false" outlineLevel="0" collapsed="false">
      <c r="A63" s="13"/>
      <c r="B63" s="13"/>
      <c r="C63" s="13"/>
      <c r="D63" s="10" t="str">
        <f aca="false">IF($A63="","",COUNTIF(Purchases!$C:$C,$A63))</f>
        <v/>
      </c>
      <c r="E63" s="11" t="str">
        <f aca="false">IFERROR(IF($A63="","",INDEX(Purchases!$I:$I,MATCH($A63&amp;"|"&amp;$D63,Purchases!$L:$L,0))),"")</f>
        <v/>
      </c>
    </row>
    <row r="64" customFormat="false" ht="15" hidden="false" customHeight="false" outlineLevel="0" collapsed="false">
      <c r="A64" s="13"/>
      <c r="B64" s="13"/>
      <c r="C64" s="13"/>
      <c r="D64" s="10" t="str">
        <f aca="false">IF($A64="","",COUNTIF(Purchases!$C:$C,$A64))</f>
        <v/>
      </c>
      <c r="E64" s="11" t="str">
        <f aca="false">IFERROR(IF($A64="","",INDEX(Purchases!$I:$I,MATCH($A64&amp;"|"&amp;$D64,Purchases!$L:$L,0))),"")</f>
        <v/>
      </c>
    </row>
    <row r="65" customFormat="false" ht="15" hidden="false" customHeight="false" outlineLevel="0" collapsed="false">
      <c r="A65" s="13"/>
      <c r="B65" s="13"/>
      <c r="C65" s="13"/>
      <c r="D65" s="10" t="str">
        <f aca="false">IF($A65="","",COUNTIF(Purchases!$C:$C,$A65))</f>
        <v/>
      </c>
      <c r="E65" s="11" t="str">
        <f aca="false">IFERROR(IF($A65="","",INDEX(Purchases!$I:$I,MATCH($A65&amp;"|"&amp;$D65,Purchases!$L:$L,0))),"")</f>
        <v/>
      </c>
    </row>
    <row r="66" customFormat="false" ht="15" hidden="false" customHeight="false" outlineLevel="0" collapsed="false">
      <c r="A66" s="13"/>
      <c r="B66" s="13"/>
      <c r="C66" s="13"/>
      <c r="D66" s="10" t="str">
        <f aca="false">IF($A66="","",COUNTIF(Purchases!$C:$C,$A66))</f>
        <v/>
      </c>
      <c r="E66" s="11" t="str">
        <f aca="false">IFERROR(IF($A66="","",INDEX(Purchases!$I:$I,MATCH($A66&amp;"|"&amp;$D66,Purchases!$L:$L,0))),"")</f>
        <v/>
      </c>
    </row>
    <row r="67" customFormat="false" ht="15" hidden="false" customHeight="false" outlineLevel="0" collapsed="false">
      <c r="A67" s="13"/>
      <c r="B67" s="13"/>
      <c r="C67" s="13"/>
      <c r="D67" s="10" t="str">
        <f aca="false">IF($A67="","",COUNTIF(Purchases!$C:$C,$A67))</f>
        <v/>
      </c>
      <c r="E67" s="11" t="str">
        <f aca="false">IFERROR(IF($A67="","",INDEX(Purchases!$I:$I,MATCH($A67&amp;"|"&amp;$D67,Purchases!$L:$L,0))),"")</f>
        <v/>
      </c>
    </row>
    <row r="68" customFormat="false" ht="15" hidden="false" customHeight="false" outlineLevel="0" collapsed="false">
      <c r="A68" s="13"/>
      <c r="B68" s="13"/>
      <c r="C68" s="13"/>
      <c r="D68" s="10" t="str">
        <f aca="false">IF($A68="","",COUNTIF(Purchases!$C:$C,$A68))</f>
        <v/>
      </c>
      <c r="E68" s="11" t="str">
        <f aca="false">IFERROR(IF($A68="","",INDEX(Purchases!$I:$I,MATCH($A68&amp;"|"&amp;$D68,Purchases!$L:$L,0))),"")</f>
        <v/>
      </c>
    </row>
    <row r="69" customFormat="false" ht="15" hidden="false" customHeight="false" outlineLevel="0" collapsed="false">
      <c r="A69" s="13"/>
      <c r="B69" s="13"/>
      <c r="C69" s="13"/>
      <c r="D69" s="10" t="str">
        <f aca="false">IF($A69="","",COUNTIF(Purchases!$C:$C,$A69))</f>
        <v/>
      </c>
      <c r="E69" s="11" t="str">
        <f aca="false">IFERROR(IF($A69="","",INDEX(Purchases!$I:$I,MATCH($A69&amp;"|"&amp;$D69,Purchases!$L:$L,0))),"")</f>
        <v/>
      </c>
    </row>
    <row r="70" customFormat="false" ht="15" hidden="false" customHeight="false" outlineLevel="0" collapsed="false">
      <c r="A70" s="13"/>
      <c r="B70" s="13"/>
      <c r="C70" s="13"/>
      <c r="D70" s="10" t="str">
        <f aca="false">IF($A70="","",COUNTIF(Purchases!$C:$C,$A70))</f>
        <v/>
      </c>
      <c r="E70" s="11" t="str">
        <f aca="false">IFERROR(IF($A70="","",INDEX(Purchases!$I:$I,MATCH($A70&amp;"|"&amp;$D70,Purchases!$L:$L,0))),"")</f>
        <v/>
      </c>
    </row>
    <row r="71" customFormat="false" ht="15" hidden="false" customHeight="false" outlineLevel="0" collapsed="false">
      <c r="A71" s="13"/>
      <c r="B71" s="13"/>
      <c r="C71" s="13"/>
      <c r="D71" s="10" t="str">
        <f aca="false">IF($A71="","",COUNTIF(Purchases!$C:$C,$A71))</f>
        <v/>
      </c>
      <c r="E71" s="11" t="str">
        <f aca="false">IFERROR(IF($A71="","",INDEX(Purchases!$I:$I,MATCH($A71&amp;"|"&amp;$D71,Purchases!$L:$L,0))),"")</f>
        <v/>
      </c>
    </row>
    <row r="72" customFormat="false" ht="15" hidden="false" customHeight="false" outlineLevel="0" collapsed="false">
      <c r="A72" s="13"/>
      <c r="B72" s="13"/>
      <c r="C72" s="13"/>
      <c r="D72" s="10" t="str">
        <f aca="false">IF($A72="","",COUNTIF(Purchases!$C:$C,$A72))</f>
        <v/>
      </c>
      <c r="E72" s="11" t="str">
        <f aca="false">IFERROR(IF($A72="","",INDEX(Purchases!$I:$I,MATCH($A72&amp;"|"&amp;$D72,Purchases!$L:$L,0))),"")</f>
        <v/>
      </c>
    </row>
    <row r="73" customFormat="false" ht="15" hidden="false" customHeight="false" outlineLevel="0" collapsed="false">
      <c r="A73" s="13"/>
      <c r="B73" s="13"/>
      <c r="C73" s="13"/>
      <c r="D73" s="10" t="str">
        <f aca="false">IF($A73="","",COUNTIF(Purchases!$C:$C,$A73))</f>
        <v/>
      </c>
      <c r="E73" s="11" t="str">
        <f aca="false">IFERROR(IF($A73="","",INDEX(Purchases!$I:$I,MATCH($A73&amp;"|"&amp;$D73,Purchases!$L:$L,0))),"")</f>
        <v/>
      </c>
    </row>
    <row r="74" customFormat="false" ht="15" hidden="false" customHeight="false" outlineLevel="0" collapsed="false">
      <c r="A74" s="13"/>
      <c r="B74" s="13"/>
      <c r="C74" s="13"/>
      <c r="D74" s="10" t="str">
        <f aca="false">IF($A74="","",COUNTIF(Purchases!$C:$C,$A74))</f>
        <v/>
      </c>
      <c r="E74" s="11" t="str">
        <f aca="false">IFERROR(IF($A74="","",INDEX(Purchases!$I:$I,MATCH($A74&amp;"|"&amp;$D74,Purchases!$L:$L,0))),"")</f>
        <v/>
      </c>
    </row>
    <row r="75" customFormat="false" ht="15" hidden="false" customHeight="false" outlineLevel="0" collapsed="false">
      <c r="A75" s="13"/>
      <c r="B75" s="13"/>
      <c r="C75" s="13"/>
      <c r="D75" s="10" t="str">
        <f aca="false">IF($A75="","",COUNTIF(Purchases!$C:$C,$A75))</f>
        <v/>
      </c>
      <c r="E75" s="11" t="str">
        <f aca="false">IFERROR(IF($A75="","",INDEX(Purchases!$I:$I,MATCH($A75&amp;"|"&amp;$D75,Purchases!$L:$L,0))),"")</f>
        <v/>
      </c>
    </row>
    <row r="76" customFormat="false" ht="15" hidden="false" customHeight="false" outlineLevel="0" collapsed="false">
      <c r="A76" s="13"/>
      <c r="B76" s="13"/>
      <c r="C76" s="13"/>
      <c r="D76" s="10" t="str">
        <f aca="false">IF($A76="","",COUNTIF(Purchases!$C:$C,$A76))</f>
        <v/>
      </c>
      <c r="E76" s="11" t="str">
        <f aca="false">IFERROR(IF($A76="","",INDEX(Purchases!$I:$I,MATCH($A76&amp;"|"&amp;$D76,Purchases!$L:$L,0))),"")</f>
        <v/>
      </c>
    </row>
    <row r="77" customFormat="false" ht="15" hidden="false" customHeight="false" outlineLevel="0" collapsed="false">
      <c r="A77" s="13"/>
      <c r="B77" s="13"/>
      <c r="C77" s="13"/>
      <c r="D77" s="10" t="str">
        <f aca="false">IF($A77="","",COUNTIF(Purchases!$C:$C,$A77))</f>
        <v/>
      </c>
      <c r="E77" s="11" t="str">
        <f aca="false">IFERROR(IF($A77="","",INDEX(Purchases!$I:$I,MATCH($A77&amp;"|"&amp;$D77,Purchases!$L:$L,0))),"")</f>
        <v/>
      </c>
    </row>
    <row r="78" customFormat="false" ht="15" hidden="false" customHeight="false" outlineLevel="0" collapsed="false">
      <c r="A78" s="13"/>
      <c r="B78" s="13"/>
      <c r="C78" s="13"/>
      <c r="D78" s="10" t="str">
        <f aca="false">IF($A78="","",COUNTIF(Purchases!$C:$C,$A78))</f>
        <v/>
      </c>
      <c r="E78" s="11" t="str">
        <f aca="false">IFERROR(IF($A78="","",INDEX(Purchases!$I:$I,MATCH($A78&amp;"|"&amp;$D78,Purchases!$L:$L,0))),"")</f>
        <v/>
      </c>
    </row>
    <row r="79" customFormat="false" ht="15" hidden="false" customHeight="false" outlineLevel="0" collapsed="false">
      <c r="A79" s="13"/>
      <c r="B79" s="13"/>
      <c r="C79" s="13"/>
      <c r="D79" s="10" t="str">
        <f aca="false">IF($A79="","",COUNTIF(Purchases!$C:$C,$A79))</f>
        <v/>
      </c>
      <c r="E79" s="11" t="str">
        <f aca="false">IFERROR(IF($A79="","",INDEX(Purchases!$I:$I,MATCH($A79&amp;"|"&amp;$D79,Purchases!$L:$L,0))),"")</f>
        <v/>
      </c>
    </row>
    <row r="80" customFormat="false" ht="15" hidden="false" customHeight="false" outlineLevel="0" collapsed="false">
      <c r="A80" s="13"/>
      <c r="B80" s="13"/>
      <c r="C80" s="13"/>
      <c r="D80" s="10" t="str">
        <f aca="false">IF($A80="","",COUNTIF(Purchases!$C:$C,$A80))</f>
        <v/>
      </c>
      <c r="E80" s="11" t="str">
        <f aca="false">IFERROR(IF($A80="","",INDEX(Purchases!$I:$I,MATCH($A80&amp;"|"&amp;$D80,Purchases!$L:$L,0))),"")</f>
        <v/>
      </c>
    </row>
    <row r="81" customFormat="false" ht="15" hidden="false" customHeight="false" outlineLevel="0" collapsed="false">
      <c r="A81" s="13"/>
      <c r="B81" s="13"/>
      <c r="C81" s="13"/>
      <c r="D81" s="10" t="str">
        <f aca="false">IF($A81="","",COUNTIF(Purchases!$C:$C,$A81))</f>
        <v/>
      </c>
      <c r="E81" s="11" t="str">
        <f aca="false">IFERROR(IF($A81="","",INDEX(Purchases!$I:$I,MATCH($A81&amp;"|"&amp;$D81,Purchases!$L:$L,0))),"")</f>
        <v/>
      </c>
    </row>
    <row r="82" customFormat="false" ht="15" hidden="false" customHeight="false" outlineLevel="0" collapsed="false">
      <c r="A82" s="13"/>
      <c r="B82" s="13"/>
      <c r="C82" s="13"/>
      <c r="D82" s="10" t="str">
        <f aca="false">IF($A82="","",COUNTIF(Purchases!$C:$C,$A82))</f>
        <v/>
      </c>
      <c r="E82" s="11" t="str">
        <f aca="false">IFERROR(IF($A82="","",INDEX(Purchases!$I:$I,MATCH($A82&amp;"|"&amp;$D82,Purchases!$L:$L,0))),"")</f>
        <v/>
      </c>
    </row>
    <row r="83" customFormat="false" ht="15" hidden="false" customHeight="false" outlineLevel="0" collapsed="false">
      <c r="A83" s="13"/>
      <c r="B83" s="13"/>
      <c r="C83" s="13"/>
      <c r="D83" s="10" t="str">
        <f aca="false">IF($A83="","",COUNTIF(Purchases!$C:$C,$A83))</f>
        <v/>
      </c>
      <c r="E83" s="11" t="str">
        <f aca="false">IFERROR(IF($A83="","",INDEX(Purchases!$I:$I,MATCH($A83&amp;"|"&amp;$D83,Purchases!$L:$L,0))),"")</f>
        <v/>
      </c>
    </row>
    <row r="84" customFormat="false" ht="15" hidden="false" customHeight="false" outlineLevel="0" collapsed="false">
      <c r="A84" s="13"/>
      <c r="B84" s="13"/>
      <c r="C84" s="13"/>
      <c r="D84" s="10" t="str">
        <f aca="false">IF($A84="","",COUNTIF(Purchases!$C:$C,$A84))</f>
        <v/>
      </c>
      <c r="E84" s="11" t="str">
        <f aca="false">IFERROR(IF($A84="","",INDEX(Purchases!$I:$I,MATCH($A84&amp;"|"&amp;$D84,Purchases!$L:$L,0))),"")</f>
        <v/>
      </c>
    </row>
    <row r="85" customFormat="false" ht="15" hidden="false" customHeight="false" outlineLevel="0" collapsed="false">
      <c r="A85" s="13"/>
      <c r="B85" s="13"/>
      <c r="C85" s="13"/>
      <c r="D85" s="10" t="str">
        <f aca="false">IF($A85="","",COUNTIF(Purchases!$C:$C,$A85))</f>
        <v/>
      </c>
      <c r="E85" s="11" t="str">
        <f aca="false">IFERROR(IF($A85="","",INDEX(Purchases!$I:$I,MATCH($A85&amp;"|"&amp;$D85,Purchases!$L:$L,0))),"")</f>
        <v/>
      </c>
    </row>
    <row r="86" customFormat="false" ht="15" hidden="false" customHeight="false" outlineLevel="0" collapsed="false">
      <c r="A86" s="13"/>
      <c r="B86" s="13"/>
      <c r="C86" s="13"/>
      <c r="D86" s="10" t="str">
        <f aca="false">IF($A86="","",COUNTIF(Purchases!$C:$C,$A86))</f>
        <v/>
      </c>
      <c r="E86" s="11" t="str">
        <f aca="false">IFERROR(IF($A86="","",INDEX(Purchases!$I:$I,MATCH($A86&amp;"|"&amp;$D86,Purchases!$L:$L,0))),"")</f>
        <v/>
      </c>
    </row>
    <row r="87" customFormat="false" ht="15" hidden="false" customHeight="false" outlineLevel="0" collapsed="false">
      <c r="A87" s="13"/>
      <c r="B87" s="13"/>
      <c r="C87" s="13"/>
      <c r="D87" s="10" t="str">
        <f aca="false">IF($A87="","",COUNTIF(Purchases!$C:$C,$A87))</f>
        <v/>
      </c>
      <c r="E87" s="11" t="str">
        <f aca="false">IFERROR(IF($A87="","",INDEX(Purchases!$I:$I,MATCH($A87&amp;"|"&amp;$D87,Purchases!$L:$L,0))),"")</f>
        <v/>
      </c>
    </row>
    <row r="88" customFormat="false" ht="15" hidden="false" customHeight="false" outlineLevel="0" collapsed="false">
      <c r="A88" s="13"/>
      <c r="B88" s="13"/>
      <c r="C88" s="13"/>
      <c r="D88" s="10" t="str">
        <f aca="false">IF($A88="","",COUNTIF(Purchases!$C:$C,$A88))</f>
        <v/>
      </c>
      <c r="E88" s="11" t="str">
        <f aca="false">IFERROR(IF($A88="","",INDEX(Purchases!$I:$I,MATCH($A88&amp;"|"&amp;$D88,Purchases!$L:$L,0))),"")</f>
        <v/>
      </c>
    </row>
    <row r="89" customFormat="false" ht="15" hidden="false" customHeight="false" outlineLevel="0" collapsed="false">
      <c r="A89" s="13"/>
      <c r="B89" s="13"/>
      <c r="C89" s="13"/>
      <c r="D89" s="10" t="str">
        <f aca="false">IF($A89="","",COUNTIF(Purchases!$C:$C,$A89))</f>
        <v/>
      </c>
      <c r="E89" s="11" t="str">
        <f aca="false">IFERROR(IF($A89="","",INDEX(Purchases!$I:$I,MATCH($A89&amp;"|"&amp;$D89,Purchases!$L:$L,0))),"")</f>
        <v/>
      </c>
    </row>
    <row r="90" customFormat="false" ht="15" hidden="false" customHeight="false" outlineLevel="0" collapsed="false">
      <c r="A90" s="13"/>
      <c r="B90" s="13"/>
      <c r="C90" s="13"/>
      <c r="D90" s="10" t="str">
        <f aca="false">IF($A90="","",COUNTIF(Purchases!$C:$C,$A90))</f>
        <v/>
      </c>
      <c r="E90" s="11" t="str">
        <f aca="false">IFERROR(IF($A90="","",INDEX(Purchases!$I:$I,MATCH($A90&amp;"|"&amp;$D90,Purchases!$L:$L,0))),"")</f>
        <v/>
      </c>
    </row>
    <row r="91" customFormat="false" ht="15" hidden="false" customHeight="false" outlineLevel="0" collapsed="false">
      <c r="A91" s="13"/>
      <c r="B91" s="13"/>
      <c r="C91" s="13"/>
      <c r="D91" s="10" t="str">
        <f aca="false">IF($A91="","",COUNTIF(Purchases!$C:$C,$A91))</f>
        <v/>
      </c>
      <c r="E91" s="11" t="str">
        <f aca="false">IFERROR(IF($A91="","",INDEX(Purchases!$I:$I,MATCH($A91&amp;"|"&amp;$D91,Purchases!$L:$L,0))),"")</f>
        <v/>
      </c>
    </row>
    <row r="92" customFormat="false" ht="15" hidden="false" customHeight="false" outlineLevel="0" collapsed="false">
      <c r="A92" s="13"/>
      <c r="B92" s="13"/>
      <c r="C92" s="13"/>
      <c r="D92" s="10" t="str">
        <f aca="false">IF($A92="","",COUNTIF(Purchases!$C:$C,$A92))</f>
        <v/>
      </c>
      <c r="E92" s="11" t="str">
        <f aca="false">IFERROR(IF($A92="","",INDEX(Purchases!$I:$I,MATCH($A92&amp;"|"&amp;$D92,Purchases!$L:$L,0))),"")</f>
        <v/>
      </c>
    </row>
    <row r="93" customFormat="false" ht="15" hidden="false" customHeight="false" outlineLevel="0" collapsed="false">
      <c r="A93" s="13"/>
      <c r="B93" s="13"/>
      <c r="C93" s="13"/>
      <c r="D93" s="10" t="str">
        <f aca="false">IF($A93="","",COUNTIF(Purchases!$C:$C,$A93))</f>
        <v/>
      </c>
      <c r="E93" s="11" t="str">
        <f aca="false">IFERROR(IF($A93="","",INDEX(Purchases!$I:$I,MATCH($A93&amp;"|"&amp;$D93,Purchases!$L:$L,0))),"")</f>
        <v/>
      </c>
    </row>
    <row r="94" customFormat="false" ht="15" hidden="false" customHeight="false" outlineLevel="0" collapsed="false">
      <c r="A94" s="13"/>
      <c r="B94" s="13"/>
      <c r="C94" s="13"/>
      <c r="D94" s="10" t="str">
        <f aca="false">IF($A94="","",COUNTIF(Purchases!$C:$C,$A94))</f>
        <v/>
      </c>
      <c r="E94" s="11" t="str">
        <f aca="false">IFERROR(IF($A94="","",INDEX(Purchases!$I:$I,MATCH($A94&amp;"|"&amp;$D94,Purchases!$L:$L,0))),"")</f>
        <v/>
      </c>
    </row>
    <row r="95" customFormat="false" ht="15" hidden="false" customHeight="false" outlineLevel="0" collapsed="false">
      <c r="A95" s="13"/>
      <c r="B95" s="13"/>
      <c r="C95" s="13"/>
      <c r="D95" s="10" t="str">
        <f aca="false">IF($A95="","",COUNTIF(Purchases!$C:$C,$A95))</f>
        <v/>
      </c>
      <c r="E95" s="11" t="str">
        <f aca="false">IFERROR(IF($A95="","",INDEX(Purchases!$I:$I,MATCH($A95&amp;"|"&amp;$D95,Purchases!$L:$L,0))),"")</f>
        <v/>
      </c>
    </row>
    <row r="96" customFormat="false" ht="15" hidden="false" customHeight="false" outlineLevel="0" collapsed="false">
      <c r="A96" s="13"/>
      <c r="B96" s="13"/>
      <c r="C96" s="13"/>
      <c r="D96" s="10" t="str">
        <f aca="false">IF($A96="","",COUNTIF(Purchases!$C:$C,$A96))</f>
        <v/>
      </c>
      <c r="E96" s="11" t="str">
        <f aca="false">IFERROR(IF($A96="","",INDEX(Purchases!$I:$I,MATCH($A96&amp;"|"&amp;$D96,Purchases!$L:$L,0))),"")</f>
        <v/>
      </c>
    </row>
    <row r="97" customFormat="false" ht="15" hidden="false" customHeight="false" outlineLevel="0" collapsed="false">
      <c r="A97" s="13"/>
      <c r="B97" s="13"/>
      <c r="C97" s="13"/>
      <c r="D97" s="10" t="str">
        <f aca="false">IF($A97="","",COUNTIF(Purchases!$C:$C,$A97))</f>
        <v/>
      </c>
      <c r="E97" s="11" t="str">
        <f aca="false">IFERROR(IF($A97="","",INDEX(Purchases!$I:$I,MATCH($A97&amp;"|"&amp;$D97,Purchases!$L:$L,0))),"")</f>
        <v/>
      </c>
    </row>
    <row r="98" customFormat="false" ht="15" hidden="false" customHeight="false" outlineLevel="0" collapsed="false">
      <c r="A98" s="13"/>
      <c r="B98" s="13"/>
      <c r="C98" s="13"/>
      <c r="D98" s="10" t="str">
        <f aca="false">IF($A98="","",COUNTIF(Purchases!$C:$C,$A98))</f>
        <v/>
      </c>
      <c r="E98" s="11" t="str">
        <f aca="false">IFERROR(IF($A98="","",INDEX(Purchases!$I:$I,MATCH($A98&amp;"|"&amp;$D98,Purchases!$L:$L,0))),"")</f>
        <v/>
      </c>
    </row>
    <row r="99" customFormat="false" ht="15" hidden="false" customHeight="false" outlineLevel="0" collapsed="false">
      <c r="A99" s="13"/>
      <c r="B99" s="13"/>
      <c r="C99" s="13"/>
      <c r="D99" s="10" t="str">
        <f aca="false">IF($A99="","",COUNTIF(Purchases!$C:$C,$A99))</f>
        <v/>
      </c>
      <c r="E99" s="11" t="str">
        <f aca="false">IFERROR(IF($A99="","",INDEX(Purchases!$I:$I,MATCH($A99&amp;"|"&amp;$D99,Purchases!$L:$L,0))),"")</f>
        <v/>
      </c>
    </row>
    <row r="100" customFormat="false" ht="15" hidden="false" customHeight="false" outlineLevel="0" collapsed="false">
      <c r="A100" s="13"/>
      <c r="B100" s="13"/>
      <c r="C100" s="13"/>
      <c r="D100" s="10" t="str">
        <f aca="false">IF($A100="","",COUNTIF(Purchases!$C:$C,$A100))</f>
        <v/>
      </c>
      <c r="E100" s="11" t="str">
        <f aca="false">IFERROR(IF($A100="","",INDEX(Purchases!$I:$I,MATCH($A100&amp;"|"&amp;$D100,Purchases!$L:$L,0))),"")</f>
        <v/>
      </c>
    </row>
    <row r="101" customFormat="false" ht="15" hidden="false" customHeight="false" outlineLevel="0" collapsed="false">
      <c r="A101" s="13"/>
      <c r="B101" s="13"/>
      <c r="C101" s="13"/>
      <c r="D101" s="10" t="str">
        <f aca="false">IF($A101="","",COUNTIF(Purchases!$C:$C,$A101))</f>
        <v/>
      </c>
      <c r="E101" s="11" t="str">
        <f aca="false">IFERROR(IF($A101="","",INDEX(Purchases!$I:$I,MATCH($A101&amp;"|"&amp;$D101,Purchases!$L:$L,0))),"")</f>
        <v/>
      </c>
    </row>
    <row r="102" customFormat="false" ht="15" hidden="false" customHeight="false" outlineLevel="0" collapsed="false">
      <c r="A102" s="13"/>
      <c r="B102" s="13"/>
      <c r="C102" s="13"/>
      <c r="D102" s="10" t="str">
        <f aca="false">IF($A102="","",COUNTIF(Purchases!$C:$C,$A102))</f>
        <v/>
      </c>
      <c r="E102" s="11" t="str">
        <f aca="false">IFERROR(IF($A102="","",INDEX(Purchases!$I:$I,MATCH($A102&amp;"|"&amp;$D102,Purchases!$L:$L,0))),"")</f>
        <v/>
      </c>
    </row>
    <row r="103" customFormat="false" ht="15" hidden="false" customHeight="false" outlineLevel="0" collapsed="false">
      <c r="A103" s="13"/>
      <c r="B103" s="13"/>
      <c r="C103" s="13"/>
      <c r="D103" s="10" t="str">
        <f aca="false">IF($A103="","",COUNTIF(Purchases!$C:$C,$A103))</f>
        <v/>
      </c>
      <c r="E103" s="11" t="str">
        <f aca="false">IFERROR(IF($A103="","",INDEX(Purchases!$I:$I,MATCH($A103&amp;"|"&amp;$D103,Purchases!$L:$L,0))),"")</f>
        <v/>
      </c>
    </row>
    <row r="104" customFormat="false" ht="15" hidden="false" customHeight="false" outlineLevel="0" collapsed="false">
      <c r="A104" s="13"/>
      <c r="B104" s="13"/>
      <c r="C104" s="13"/>
      <c r="D104" s="10" t="str">
        <f aca="false">IF($A104="","",COUNTIF(Purchases!$C:$C,$A104))</f>
        <v/>
      </c>
      <c r="E104" s="11" t="str">
        <f aca="false">IFERROR(IF($A104="","",INDEX(Purchases!$I:$I,MATCH($A104&amp;"|"&amp;$D104,Purchases!$L:$L,0))),"")</f>
        <v/>
      </c>
    </row>
    <row r="105" customFormat="false" ht="15" hidden="false" customHeight="false" outlineLevel="0" collapsed="false">
      <c r="A105" s="13"/>
      <c r="B105" s="13"/>
      <c r="C105" s="13"/>
      <c r="D105" s="10" t="str">
        <f aca="false">IF($A105="","",COUNTIF(Purchases!$C:$C,$A105))</f>
        <v/>
      </c>
      <c r="E105" s="11" t="str">
        <f aca="false">IFERROR(IF($A105="","",INDEX(Purchases!$I:$I,MATCH($A105&amp;"|"&amp;$D105,Purchases!$L:$L,0))),"")</f>
        <v/>
      </c>
    </row>
    <row r="106" customFormat="false" ht="15" hidden="false" customHeight="false" outlineLevel="0" collapsed="false">
      <c r="A106" s="13"/>
      <c r="B106" s="13"/>
      <c r="C106" s="13"/>
      <c r="D106" s="10" t="str">
        <f aca="false">IF($A106="","",COUNTIF(Purchases!$C:$C,$A106))</f>
        <v/>
      </c>
      <c r="E106" s="11" t="str">
        <f aca="false">IFERROR(IF($A106="","",INDEX(Purchases!$I:$I,MATCH($A106&amp;"|"&amp;$D106,Purchases!$L:$L,0))),"")</f>
        <v/>
      </c>
    </row>
    <row r="107" customFormat="false" ht="15" hidden="false" customHeight="false" outlineLevel="0" collapsed="false">
      <c r="A107" s="13"/>
      <c r="B107" s="13"/>
      <c r="C107" s="13"/>
      <c r="D107" s="10" t="str">
        <f aca="false">IF($A107="","",COUNTIF(Purchases!$C:$C,$A107))</f>
        <v/>
      </c>
      <c r="E107" s="11" t="str">
        <f aca="false">IFERROR(IF($A107="","",INDEX(Purchases!$I:$I,MATCH($A107&amp;"|"&amp;$D107,Purchases!$L:$L,0))),"")</f>
        <v/>
      </c>
    </row>
    <row r="108" customFormat="false" ht="15" hidden="false" customHeight="false" outlineLevel="0" collapsed="false">
      <c r="A108" s="13"/>
      <c r="B108" s="13"/>
      <c r="C108" s="13"/>
      <c r="D108" s="10" t="str">
        <f aca="false">IF($A108="","",COUNTIF(Purchases!$C:$C,$A108))</f>
        <v/>
      </c>
      <c r="E108" s="11" t="str">
        <f aca="false">IFERROR(IF($A108="","",INDEX(Purchases!$I:$I,MATCH($A108&amp;"|"&amp;$D108,Purchases!$L:$L,0))),"")</f>
        <v/>
      </c>
    </row>
    <row r="109" customFormat="false" ht="15" hidden="false" customHeight="false" outlineLevel="0" collapsed="false">
      <c r="A109" s="13"/>
      <c r="B109" s="13"/>
      <c r="C109" s="13"/>
      <c r="D109" s="10" t="str">
        <f aca="false">IF($A109="","",COUNTIF(Purchases!$C:$C,$A109))</f>
        <v/>
      </c>
      <c r="E109" s="11" t="str">
        <f aca="false">IFERROR(IF($A109="","",INDEX(Purchases!$I:$I,MATCH($A109&amp;"|"&amp;$D109,Purchases!$L:$L,0))),"")</f>
        <v/>
      </c>
    </row>
    <row r="110" customFormat="false" ht="15" hidden="false" customHeight="false" outlineLevel="0" collapsed="false">
      <c r="A110" s="13"/>
      <c r="B110" s="13"/>
      <c r="C110" s="13"/>
      <c r="D110" s="10" t="str">
        <f aca="false">IF($A110="","",COUNTIF(Purchases!$C:$C,$A110))</f>
        <v/>
      </c>
      <c r="E110" s="11" t="str">
        <f aca="false">IFERROR(IF($A110="","",INDEX(Purchases!$I:$I,MATCH($A110&amp;"|"&amp;$D110,Purchases!$L:$L,0))),"")</f>
        <v/>
      </c>
    </row>
    <row r="111" customFormat="false" ht="15" hidden="false" customHeight="false" outlineLevel="0" collapsed="false">
      <c r="A111" s="13"/>
      <c r="B111" s="13"/>
      <c r="C111" s="13"/>
      <c r="D111" s="10" t="str">
        <f aca="false">IF($A111="","",COUNTIF(Purchases!$C:$C,$A111))</f>
        <v/>
      </c>
      <c r="E111" s="11" t="str">
        <f aca="false">IFERROR(IF($A111="","",INDEX(Purchases!$I:$I,MATCH($A111&amp;"|"&amp;$D111,Purchases!$L:$L,0))),"")</f>
        <v/>
      </c>
    </row>
    <row r="112" customFormat="false" ht="15" hidden="false" customHeight="false" outlineLevel="0" collapsed="false">
      <c r="A112" s="13"/>
      <c r="B112" s="13"/>
      <c r="C112" s="13"/>
      <c r="D112" s="10" t="str">
        <f aca="false">IF($A112="","",COUNTIF(Purchases!$C:$C,$A112))</f>
        <v/>
      </c>
      <c r="E112" s="11" t="str">
        <f aca="false">IFERROR(IF($A112="","",INDEX(Purchases!$I:$I,MATCH($A112&amp;"|"&amp;$D112,Purchases!$L:$L,0))),"")</f>
        <v/>
      </c>
    </row>
    <row r="113" customFormat="false" ht="15" hidden="false" customHeight="false" outlineLevel="0" collapsed="false">
      <c r="A113" s="13"/>
      <c r="B113" s="13"/>
      <c r="C113" s="13"/>
      <c r="D113" s="10" t="str">
        <f aca="false">IF($A113="","",COUNTIF(Purchases!$C:$C,$A113))</f>
        <v/>
      </c>
      <c r="E113" s="11" t="str">
        <f aca="false">IFERROR(IF($A113="","",INDEX(Purchases!$I:$I,MATCH($A113&amp;"|"&amp;$D113,Purchases!$L:$L,0))),"")</f>
        <v/>
      </c>
    </row>
    <row r="114" customFormat="false" ht="15" hidden="false" customHeight="false" outlineLevel="0" collapsed="false">
      <c r="A114" s="13"/>
      <c r="B114" s="13"/>
      <c r="C114" s="13"/>
      <c r="D114" s="10" t="str">
        <f aca="false">IF($A114="","",COUNTIF(Purchases!$C:$C,$A114))</f>
        <v/>
      </c>
      <c r="E114" s="11" t="str">
        <f aca="false">IFERROR(IF($A114="","",INDEX(Purchases!$I:$I,MATCH($A114&amp;"|"&amp;$D114,Purchases!$L:$L,0))),"")</f>
        <v/>
      </c>
    </row>
    <row r="115" customFormat="false" ht="15" hidden="false" customHeight="false" outlineLevel="0" collapsed="false">
      <c r="A115" s="13"/>
      <c r="B115" s="13"/>
      <c r="C115" s="13"/>
      <c r="D115" s="10" t="str">
        <f aca="false">IF($A115="","",COUNTIF(Purchases!$C:$C,$A115))</f>
        <v/>
      </c>
      <c r="E115" s="11" t="str">
        <f aca="false">IFERROR(IF($A115="","",INDEX(Purchases!$I:$I,MATCH($A115&amp;"|"&amp;$D115,Purchases!$L:$L,0))),"")</f>
        <v/>
      </c>
    </row>
    <row r="116" customFormat="false" ht="15" hidden="false" customHeight="false" outlineLevel="0" collapsed="false">
      <c r="A116" s="13"/>
      <c r="B116" s="13"/>
      <c r="C116" s="13"/>
      <c r="D116" s="10" t="str">
        <f aca="false">IF($A116="","",COUNTIF(Purchases!$C:$C,$A116))</f>
        <v/>
      </c>
      <c r="E116" s="11" t="str">
        <f aca="false">IFERROR(IF($A116="","",INDEX(Purchases!$I:$I,MATCH($A116&amp;"|"&amp;$D116,Purchases!$L:$L,0))),"")</f>
        <v/>
      </c>
    </row>
    <row r="117" customFormat="false" ht="15" hidden="false" customHeight="false" outlineLevel="0" collapsed="false">
      <c r="A117" s="13"/>
      <c r="B117" s="13"/>
      <c r="C117" s="13"/>
      <c r="D117" s="10" t="str">
        <f aca="false">IF($A117="","",COUNTIF(Purchases!$C:$C,$A117))</f>
        <v/>
      </c>
      <c r="E117" s="11" t="str">
        <f aca="false">IFERROR(IF($A117="","",INDEX(Purchases!$I:$I,MATCH($A117&amp;"|"&amp;$D117,Purchases!$L:$L,0))),"")</f>
        <v/>
      </c>
    </row>
    <row r="118" customFormat="false" ht="15" hidden="false" customHeight="false" outlineLevel="0" collapsed="false">
      <c r="A118" s="13"/>
      <c r="B118" s="13"/>
      <c r="C118" s="13"/>
      <c r="D118" s="10" t="str">
        <f aca="false">IF($A118="","",COUNTIF(Purchases!$C:$C,$A118))</f>
        <v/>
      </c>
      <c r="E118" s="11" t="str">
        <f aca="false">IFERROR(IF($A118="","",INDEX(Purchases!$I:$I,MATCH($A118&amp;"|"&amp;$D118,Purchases!$L:$L,0))),"")</f>
        <v/>
      </c>
    </row>
    <row r="119" customFormat="false" ht="15" hidden="false" customHeight="false" outlineLevel="0" collapsed="false">
      <c r="A119" s="13"/>
      <c r="B119" s="13"/>
      <c r="C119" s="13"/>
      <c r="D119" s="10" t="str">
        <f aca="false">IF($A119="","",COUNTIF(Purchases!$C:$C,$A119))</f>
        <v/>
      </c>
      <c r="E119" s="11" t="str">
        <f aca="false">IFERROR(IF($A119="","",INDEX(Purchases!$I:$I,MATCH($A119&amp;"|"&amp;$D119,Purchases!$L:$L,0))),"")</f>
        <v/>
      </c>
    </row>
    <row r="120" customFormat="false" ht="15" hidden="false" customHeight="false" outlineLevel="0" collapsed="false">
      <c r="A120" s="13"/>
      <c r="B120" s="13"/>
      <c r="C120" s="13"/>
      <c r="D120" s="10" t="str">
        <f aca="false">IF($A120="","",COUNTIF(Purchases!$C:$C,$A120))</f>
        <v/>
      </c>
      <c r="E120" s="11" t="str">
        <f aca="false">IFERROR(IF($A120="","",INDEX(Purchases!$I:$I,MATCH($A120&amp;"|"&amp;$D120,Purchases!$L:$L,0))),"")</f>
        <v/>
      </c>
    </row>
    <row r="121" customFormat="false" ht="15" hidden="false" customHeight="false" outlineLevel="0" collapsed="false">
      <c r="A121" s="13"/>
      <c r="B121" s="13"/>
      <c r="C121" s="13"/>
      <c r="D121" s="10" t="str">
        <f aca="false">IF($A121="","",COUNTIF(Purchases!$C:$C,$A121))</f>
        <v/>
      </c>
      <c r="E121" s="11" t="str">
        <f aca="false">IFERROR(IF($A121="","",INDEX(Purchases!$I:$I,MATCH($A121&amp;"|"&amp;$D121,Purchases!$L:$L,0))),"")</f>
        <v/>
      </c>
    </row>
    <row r="122" customFormat="false" ht="15" hidden="false" customHeight="false" outlineLevel="0" collapsed="false">
      <c r="A122" s="13"/>
      <c r="B122" s="13"/>
      <c r="C122" s="13"/>
      <c r="D122" s="10" t="str">
        <f aca="false">IF($A122="","",COUNTIF(Purchases!$C:$C,$A122))</f>
        <v/>
      </c>
      <c r="E122" s="11" t="str">
        <f aca="false">IFERROR(IF($A122="","",INDEX(Purchases!$I:$I,MATCH($A122&amp;"|"&amp;$D122,Purchases!$L:$L,0))),"")</f>
        <v/>
      </c>
    </row>
    <row r="123" customFormat="false" ht="15" hidden="false" customHeight="false" outlineLevel="0" collapsed="false">
      <c r="A123" s="13"/>
      <c r="B123" s="13"/>
      <c r="C123" s="13"/>
      <c r="D123" s="10" t="str">
        <f aca="false">IF($A123="","",COUNTIF(Purchases!$C:$C,$A123))</f>
        <v/>
      </c>
      <c r="E123" s="11" t="str">
        <f aca="false">IFERROR(IF($A123="","",INDEX(Purchases!$I:$I,MATCH($A123&amp;"|"&amp;$D123,Purchases!$L:$L,0))),"")</f>
        <v/>
      </c>
    </row>
    <row r="124" customFormat="false" ht="15" hidden="false" customHeight="false" outlineLevel="0" collapsed="false">
      <c r="A124" s="13"/>
      <c r="B124" s="13"/>
      <c r="C124" s="13"/>
      <c r="D124" s="10" t="str">
        <f aca="false">IF($A124="","",COUNTIF(Purchases!$C:$C,$A124))</f>
        <v/>
      </c>
      <c r="E124" s="11" t="str">
        <f aca="false">IFERROR(IF($A124="","",INDEX(Purchases!$I:$I,MATCH($A124&amp;"|"&amp;$D124,Purchases!$L:$L,0))),"")</f>
        <v/>
      </c>
    </row>
    <row r="125" customFormat="false" ht="15" hidden="false" customHeight="false" outlineLevel="0" collapsed="false">
      <c r="A125" s="13"/>
      <c r="B125" s="13"/>
      <c r="C125" s="13"/>
      <c r="D125" s="10" t="str">
        <f aca="false">IF($A125="","",COUNTIF(Purchases!$C:$C,$A125))</f>
        <v/>
      </c>
      <c r="E125" s="11" t="str">
        <f aca="false">IFERROR(IF($A125="","",INDEX(Purchases!$I:$I,MATCH($A125&amp;"|"&amp;$D125,Purchases!$L:$L,0))),"")</f>
        <v/>
      </c>
    </row>
    <row r="126" customFormat="false" ht="15" hidden="false" customHeight="false" outlineLevel="0" collapsed="false">
      <c r="A126" s="13"/>
      <c r="B126" s="13"/>
      <c r="C126" s="13"/>
      <c r="D126" s="10" t="str">
        <f aca="false">IF($A126="","",COUNTIF(Purchases!$C:$C,$A126))</f>
        <v/>
      </c>
      <c r="E126" s="11" t="str">
        <f aca="false">IFERROR(IF($A126="","",INDEX(Purchases!$I:$I,MATCH($A126&amp;"|"&amp;$D126,Purchases!$L:$L,0))),"")</f>
        <v/>
      </c>
    </row>
    <row r="127" customFormat="false" ht="15" hidden="false" customHeight="false" outlineLevel="0" collapsed="false">
      <c r="A127" s="13"/>
      <c r="B127" s="13"/>
      <c r="C127" s="13"/>
      <c r="D127" s="10" t="str">
        <f aca="false">IF($A127="","",COUNTIF(Purchases!$C:$C,$A127))</f>
        <v/>
      </c>
      <c r="E127" s="11" t="str">
        <f aca="false">IFERROR(IF($A127="","",INDEX(Purchases!$I:$I,MATCH($A127&amp;"|"&amp;$D127,Purchases!$L:$L,0))),"")</f>
        <v/>
      </c>
    </row>
    <row r="128" customFormat="false" ht="15" hidden="false" customHeight="false" outlineLevel="0" collapsed="false">
      <c r="A128" s="13"/>
      <c r="B128" s="13"/>
      <c r="C128" s="13"/>
      <c r="D128" s="10" t="str">
        <f aca="false">IF($A128="","",COUNTIF(Purchases!$C:$C,$A128))</f>
        <v/>
      </c>
      <c r="E128" s="11" t="str">
        <f aca="false">IFERROR(IF($A128="","",INDEX(Purchases!$I:$I,MATCH($A128&amp;"|"&amp;$D128,Purchases!$L:$L,0))),"")</f>
        <v/>
      </c>
    </row>
    <row r="129" customFormat="false" ht="15" hidden="false" customHeight="false" outlineLevel="0" collapsed="false">
      <c r="A129" s="13"/>
      <c r="B129" s="13"/>
      <c r="C129" s="13"/>
      <c r="D129" s="10" t="str">
        <f aca="false">IF($A129="","",COUNTIF(Purchases!$C:$C,$A129))</f>
        <v/>
      </c>
      <c r="E129" s="11" t="str">
        <f aca="false">IFERROR(IF($A129="","",INDEX(Purchases!$I:$I,MATCH($A129&amp;"|"&amp;$D129,Purchases!$L:$L,0))),"")</f>
        <v/>
      </c>
    </row>
    <row r="130" customFormat="false" ht="15" hidden="false" customHeight="false" outlineLevel="0" collapsed="false">
      <c r="A130" s="13"/>
      <c r="B130" s="13"/>
      <c r="C130" s="13"/>
      <c r="D130" s="10" t="str">
        <f aca="false">IF($A130="","",COUNTIF(Purchases!$C:$C,$A130))</f>
        <v/>
      </c>
      <c r="E130" s="11" t="str">
        <f aca="false">IFERROR(IF($A130="","",INDEX(Purchases!$I:$I,MATCH($A130&amp;"|"&amp;$D130,Purchases!$L:$L,0))),"")</f>
        <v/>
      </c>
    </row>
    <row r="131" customFormat="false" ht="15" hidden="false" customHeight="false" outlineLevel="0" collapsed="false">
      <c r="A131" s="13"/>
      <c r="B131" s="13"/>
      <c r="C131" s="13"/>
      <c r="D131" s="10" t="str">
        <f aca="false">IF($A131="","",COUNTIF(Purchases!$C:$C,$A131))</f>
        <v/>
      </c>
      <c r="E131" s="11" t="str">
        <f aca="false">IFERROR(IF($A131="","",INDEX(Purchases!$I:$I,MATCH($A131&amp;"|"&amp;$D131,Purchases!$L:$L,0))),"")</f>
        <v/>
      </c>
    </row>
    <row r="132" customFormat="false" ht="15" hidden="false" customHeight="false" outlineLevel="0" collapsed="false">
      <c r="A132" s="13"/>
      <c r="B132" s="13"/>
      <c r="C132" s="13"/>
      <c r="D132" s="10" t="str">
        <f aca="false">IF($A132="","",COUNTIF(Purchases!$C:$C,$A132))</f>
        <v/>
      </c>
      <c r="E132" s="11" t="str">
        <f aca="false">IFERROR(IF($A132="","",INDEX(Purchases!$I:$I,MATCH($A132&amp;"|"&amp;$D132,Purchases!$L:$L,0))),"")</f>
        <v/>
      </c>
    </row>
    <row r="133" customFormat="false" ht="15" hidden="false" customHeight="false" outlineLevel="0" collapsed="false">
      <c r="A133" s="13"/>
      <c r="B133" s="13"/>
      <c r="C133" s="13"/>
      <c r="D133" s="10" t="str">
        <f aca="false">IF($A133="","",COUNTIF(Purchases!$C:$C,$A133))</f>
        <v/>
      </c>
      <c r="E133" s="11" t="str">
        <f aca="false">IFERROR(IF($A133="","",INDEX(Purchases!$I:$I,MATCH($A133&amp;"|"&amp;$D133,Purchases!$L:$L,0))),"")</f>
        <v/>
      </c>
    </row>
    <row r="134" customFormat="false" ht="15" hidden="false" customHeight="false" outlineLevel="0" collapsed="false">
      <c r="A134" s="13"/>
      <c r="B134" s="13"/>
      <c r="C134" s="13"/>
      <c r="D134" s="10" t="str">
        <f aca="false">IF($A134="","",COUNTIF(Purchases!$C:$C,$A134))</f>
        <v/>
      </c>
      <c r="E134" s="11" t="str">
        <f aca="false">IFERROR(IF($A134="","",INDEX(Purchases!$I:$I,MATCH($A134&amp;"|"&amp;$D134,Purchases!$L:$L,0))),"")</f>
        <v/>
      </c>
    </row>
    <row r="135" customFormat="false" ht="15" hidden="false" customHeight="false" outlineLevel="0" collapsed="false">
      <c r="A135" s="13"/>
      <c r="B135" s="13"/>
      <c r="C135" s="13"/>
      <c r="D135" s="10" t="str">
        <f aca="false">IF($A135="","",COUNTIF(Purchases!$C:$C,$A135))</f>
        <v/>
      </c>
      <c r="E135" s="11" t="str">
        <f aca="false">IFERROR(IF($A135="","",INDEX(Purchases!$I:$I,MATCH($A135&amp;"|"&amp;$D135,Purchases!$L:$L,0))),"")</f>
        <v/>
      </c>
    </row>
    <row r="136" customFormat="false" ht="15" hidden="false" customHeight="false" outlineLevel="0" collapsed="false">
      <c r="A136" s="13"/>
      <c r="B136" s="13"/>
      <c r="C136" s="13"/>
      <c r="D136" s="10" t="str">
        <f aca="false">IF($A136="","",COUNTIF(Purchases!$C:$C,$A136))</f>
        <v/>
      </c>
      <c r="E136" s="11" t="str">
        <f aca="false">IFERROR(IF($A136="","",INDEX(Purchases!$I:$I,MATCH($A136&amp;"|"&amp;$D136,Purchases!$L:$L,0))),"")</f>
        <v/>
      </c>
    </row>
    <row r="137" customFormat="false" ht="15" hidden="false" customHeight="false" outlineLevel="0" collapsed="false">
      <c r="A137" s="13"/>
      <c r="B137" s="13"/>
      <c r="C137" s="13"/>
      <c r="D137" s="10" t="str">
        <f aca="false">IF($A137="","",COUNTIF(Purchases!$C:$C,$A137))</f>
        <v/>
      </c>
      <c r="E137" s="11" t="str">
        <f aca="false">IFERROR(IF($A137="","",INDEX(Purchases!$I:$I,MATCH($A137&amp;"|"&amp;$D137,Purchases!$L:$L,0))),"")</f>
        <v/>
      </c>
    </row>
    <row r="138" customFormat="false" ht="15" hidden="false" customHeight="false" outlineLevel="0" collapsed="false">
      <c r="A138" s="13"/>
      <c r="B138" s="13"/>
      <c r="C138" s="13"/>
      <c r="D138" s="10" t="str">
        <f aca="false">IF($A138="","",COUNTIF(Purchases!$C:$C,$A138))</f>
        <v/>
      </c>
      <c r="E138" s="11" t="str">
        <f aca="false">IFERROR(IF($A138="","",INDEX(Purchases!$I:$I,MATCH($A138&amp;"|"&amp;$D138,Purchases!$L:$L,0))),"")</f>
        <v/>
      </c>
    </row>
    <row r="139" customFormat="false" ht="15" hidden="false" customHeight="false" outlineLevel="0" collapsed="false">
      <c r="A139" s="13"/>
      <c r="B139" s="13"/>
      <c r="C139" s="13"/>
      <c r="D139" s="10" t="str">
        <f aca="false">IF($A139="","",COUNTIF(Purchases!$C:$C,$A139))</f>
        <v/>
      </c>
      <c r="E139" s="11" t="str">
        <f aca="false">IFERROR(IF($A139="","",INDEX(Purchases!$I:$I,MATCH($A139&amp;"|"&amp;$D139,Purchases!$L:$L,0))),"")</f>
        <v/>
      </c>
    </row>
    <row r="140" customFormat="false" ht="15" hidden="false" customHeight="false" outlineLevel="0" collapsed="false">
      <c r="A140" s="13"/>
      <c r="B140" s="13"/>
      <c r="C140" s="13"/>
      <c r="D140" s="10" t="str">
        <f aca="false">IF($A140="","",COUNTIF(Purchases!$C:$C,$A140))</f>
        <v/>
      </c>
      <c r="E140" s="11" t="str">
        <f aca="false">IFERROR(IF($A140="","",INDEX(Purchases!$I:$I,MATCH($A140&amp;"|"&amp;$D140,Purchases!$L:$L,0))),"")</f>
        <v/>
      </c>
    </row>
    <row r="141" customFormat="false" ht="15" hidden="false" customHeight="false" outlineLevel="0" collapsed="false">
      <c r="A141" s="13"/>
      <c r="B141" s="13"/>
      <c r="C141" s="13"/>
      <c r="D141" s="10" t="str">
        <f aca="false">IF($A141="","",COUNTIF(Purchases!$C:$C,$A141))</f>
        <v/>
      </c>
      <c r="E141" s="11" t="str">
        <f aca="false">IFERROR(IF($A141="","",INDEX(Purchases!$I:$I,MATCH($A141&amp;"|"&amp;$D141,Purchases!$L:$L,0))),"")</f>
        <v/>
      </c>
    </row>
    <row r="142" customFormat="false" ht="15" hidden="false" customHeight="false" outlineLevel="0" collapsed="false">
      <c r="A142" s="13"/>
      <c r="B142" s="13"/>
      <c r="C142" s="13"/>
      <c r="D142" s="10" t="str">
        <f aca="false">IF($A142="","",COUNTIF(Purchases!$C:$C,$A142))</f>
        <v/>
      </c>
      <c r="E142" s="11" t="str">
        <f aca="false">IFERROR(IF($A142="","",INDEX(Purchases!$I:$I,MATCH($A142&amp;"|"&amp;$D142,Purchases!$L:$L,0))),"")</f>
        <v/>
      </c>
    </row>
    <row r="143" customFormat="false" ht="15" hidden="false" customHeight="false" outlineLevel="0" collapsed="false">
      <c r="A143" s="13"/>
      <c r="B143" s="13"/>
      <c r="C143" s="13"/>
      <c r="D143" s="10" t="str">
        <f aca="false">IF($A143="","",COUNTIF(Purchases!$C:$C,$A143))</f>
        <v/>
      </c>
      <c r="E143" s="11" t="str">
        <f aca="false">IFERROR(IF($A143="","",INDEX(Purchases!$I:$I,MATCH($A143&amp;"|"&amp;$D143,Purchases!$L:$L,0))),"")</f>
        <v/>
      </c>
    </row>
    <row r="144" customFormat="false" ht="15" hidden="false" customHeight="false" outlineLevel="0" collapsed="false">
      <c r="A144" s="13"/>
      <c r="B144" s="13"/>
      <c r="C144" s="13"/>
      <c r="D144" s="10" t="str">
        <f aca="false">IF($A144="","",COUNTIF(Purchases!$C:$C,$A144))</f>
        <v/>
      </c>
      <c r="E144" s="11" t="str">
        <f aca="false">IFERROR(IF($A144="","",INDEX(Purchases!$I:$I,MATCH($A144&amp;"|"&amp;$D144,Purchases!$L:$L,0))),"")</f>
        <v/>
      </c>
    </row>
    <row r="145" customFormat="false" ht="15" hidden="false" customHeight="false" outlineLevel="0" collapsed="false">
      <c r="A145" s="13"/>
      <c r="B145" s="13"/>
      <c r="C145" s="13"/>
      <c r="D145" s="10" t="str">
        <f aca="false">IF($A145="","",COUNTIF(Purchases!$C:$C,$A145))</f>
        <v/>
      </c>
      <c r="E145" s="11" t="str">
        <f aca="false">IFERROR(IF($A145="","",INDEX(Purchases!$I:$I,MATCH($A145&amp;"|"&amp;$D145,Purchases!$L:$L,0))),"")</f>
        <v/>
      </c>
    </row>
    <row r="146" customFormat="false" ht="15" hidden="false" customHeight="false" outlineLevel="0" collapsed="false">
      <c r="A146" s="13"/>
      <c r="B146" s="13"/>
      <c r="C146" s="13"/>
      <c r="D146" s="10" t="str">
        <f aca="false">IF($A146="","",COUNTIF(Purchases!$C:$C,$A146))</f>
        <v/>
      </c>
      <c r="E146" s="11" t="str">
        <f aca="false">IFERROR(IF($A146="","",INDEX(Purchases!$I:$I,MATCH($A146&amp;"|"&amp;$D146,Purchases!$L:$L,0))),"")</f>
        <v/>
      </c>
    </row>
    <row r="147" customFormat="false" ht="15" hidden="false" customHeight="false" outlineLevel="0" collapsed="false">
      <c r="A147" s="13"/>
      <c r="B147" s="13"/>
      <c r="C147" s="13"/>
      <c r="D147" s="10" t="str">
        <f aca="false">IF($A147="","",COUNTIF(Purchases!$C:$C,$A147))</f>
        <v/>
      </c>
      <c r="E147" s="11" t="str">
        <f aca="false">IFERROR(IF($A147="","",INDEX(Purchases!$I:$I,MATCH($A147&amp;"|"&amp;$D147,Purchases!$L:$L,0))),"")</f>
        <v/>
      </c>
    </row>
    <row r="148" customFormat="false" ht="15" hidden="false" customHeight="false" outlineLevel="0" collapsed="false">
      <c r="A148" s="13"/>
      <c r="B148" s="13"/>
      <c r="C148" s="13"/>
      <c r="D148" s="10" t="str">
        <f aca="false">IF($A148="","",COUNTIF(Purchases!$C:$C,$A148))</f>
        <v/>
      </c>
      <c r="E148" s="11" t="str">
        <f aca="false">IFERROR(IF($A148="","",INDEX(Purchases!$I:$I,MATCH($A148&amp;"|"&amp;$D148,Purchases!$L:$L,0))),"")</f>
        <v/>
      </c>
    </row>
    <row r="149" customFormat="false" ht="15" hidden="false" customHeight="false" outlineLevel="0" collapsed="false">
      <c r="A149" s="13"/>
      <c r="B149" s="13"/>
      <c r="C149" s="13"/>
      <c r="D149" s="10" t="str">
        <f aca="false">IF($A149="","",COUNTIF(Purchases!$C:$C,$A149))</f>
        <v/>
      </c>
      <c r="E149" s="11" t="str">
        <f aca="false">IFERROR(IF($A149="","",INDEX(Purchases!$I:$I,MATCH($A149&amp;"|"&amp;$D149,Purchases!$L:$L,0))),"")</f>
        <v/>
      </c>
    </row>
    <row r="150" customFormat="false" ht="15" hidden="false" customHeight="false" outlineLevel="0" collapsed="false">
      <c r="A150" s="13"/>
      <c r="B150" s="13"/>
      <c r="C150" s="13"/>
      <c r="D150" s="10" t="str">
        <f aca="false">IF($A150="","",COUNTIF(Purchases!$C:$C,$A150))</f>
        <v/>
      </c>
      <c r="E150" s="11" t="str">
        <f aca="false">IFERROR(IF($A150="","",INDEX(Purchases!$I:$I,MATCH($A150&amp;"|"&amp;$D150,Purchases!$L:$L,0))),"")</f>
        <v/>
      </c>
    </row>
    <row r="151" customFormat="false" ht="15" hidden="false" customHeight="false" outlineLevel="0" collapsed="false">
      <c r="A151" s="13"/>
      <c r="B151" s="13"/>
      <c r="C151" s="13"/>
      <c r="D151" s="10" t="str">
        <f aca="false">IF($A151="","",COUNTIF(Purchases!$C:$C,$A151))</f>
        <v/>
      </c>
      <c r="E151" s="11" t="str">
        <f aca="false">IFERROR(IF($A151="","",INDEX(Purchases!$I:$I,MATCH($A151&amp;"|"&amp;$D151,Purchases!$L:$L,0))),"")</f>
        <v/>
      </c>
    </row>
    <row r="152" customFormat="false" ht="15" hidden="false" customHeight="false" outlineLevel="0" collapsed="false">
      <c r="A152" s="13"/>
      <c r="B152" s="13"/>
      <c r="C152" s="13"/>
      <c r="D152" s="10" t="str">
        <f aca="false">IF($A152="","",COUNTIF(Purchases!$C:$C,$A152))</f>
        <v/>
      </c>
      <c r="E152" s="11" t="str">
        <f aca="false">IFERROR(IF($A152="","",INDEX(Purchases!$I:$I,MATCH($A152&amp;"|"&amp;$D152,Purchases!$L:$L,0))),"")</f>
        <v/>
      </c>
    </row>
    <row r="153" customFormat="false" ht="15" hidden="false" customHeight="false" outlineLevel="0" collapsed="false">
      <c r="A153" s="13"/>
      <c r="B153" s="13"/>
      <c r="C153" s="13"/>
      <c r="D153" s="10" t="str">
        <f aca="false">IF($A153="","",COUNTIF(Purchases!$C:$C,$A153))</f>
        <v/>
      </c>
      <c r="E153" s="11" t="str">
        <f aca="false">IFERROR(IF($A153="","",INDEX(Purchases!$I:$I,MATCH($A153&amp;"|"&amp;$D153,Purchases!$L:$L,0))),"")</f>
        <v/>
      </c>
    </row>
    <row r="154" customFormat="false" ht="15" hidden="false" customHeight="false" outlineLevel="0" collapsed="false">
      <c r="A154" s="13"/>
      <c r="B154" s="13"/>
      <c r="C154" s="13"/>
      <c r="D154" s="10" t="str">
        <f aca="false">IF($A154="","",COUNTIF(Purchases!$C:$C,$A154))</f>
        <v/>
      </c>
      <c r="E154" s="11" t="str">
        <f aca="false">IFERROR(IF($A154="","",INDEX(Purchases!$I:$I,MATCH($A154&amp;"|"&amp;$D154,Purchases!$L:$L,0))),"")</f>
        <v/>
      </c>
    </row>
    <row r="155" customFormat="false" ht="15" hidden="false" customHeight="false" outlineLevel="0" collapsed="false">
      <c r="A155" s="13"/>
      <c r="B155" s="13"/>
      <c r="C155" s="13"/>
      <c r="D155" s="10" t="str">
        <f aca="false">IF($A155="","",COUNTIF(Purchases!$C:$C,$A155))</f>
        <v/>
      </c>
      <c r="E155" s="11" t="str">
        <f aca="false">IFERROR(IF($A155="","",INDEX(Purchases!$I:$I,MATCH($A155&amp;"|"&amp;$D155,Purchases!$L:$L,0))),"")</f>
        <v/>
      </c>
    </row>
    <row r="156" customFormat="false" ht="15" hidden="false" customHeight="false" outlineLevel="0" collapsed="false">
      <c r="A156" s="13"/>
      <c r="B156" s="13"/>
      <c r="C156" s="13"/>
      <c r="D156" s="10" t="str">
        <f aca="false">IF($A156="","",COUNTIF(Purchases!$C:$C,$A156))</f>
        <v/>
      </c>
      <c r="E156" s="11" t="str">
        <f aca="false">IFERROR(IF($A156="","",INDEX(Purchases!$I:$I,MATCH($A156&amp;"|"&amp;$D156,Purchases!$L:$L,0))),"")</f>
        <v/>
      </c>
    </row>
    <row r="157" customFormat="false" ht="15" hidden="false" customHeight="false" outlineLevel="0" collapsed="false">
      <c r="A157" s="13"/>
      <c r="B157" s="13"/>
      <c r="C157" s="13"/>
      <c r="D157" s="10" t="str">
        <f aca="false">IF($A157="","",COUNTIF(Purchases!$C:$C,$A157))</f>
        <v/>
      </c>
      <c r="E157" s="11" t="str">
        <f aca="false">IFERROR(IF($A157="","",INDEX(Purchases!$I:$I,MATCH($A157&amp;"|"&amp;$D157,Purchases!$L:$L,0))),"")</f>
        <v/>
      </c>
    </row>
    <row r="158" customFormat="false" ht="15" hidden="false" customHeight="false" outlineLevel="0" collapsed="false">
      <c r="A158" s="13"/>
      <c r="B158" s="13"/>
      <c r="C158" s="13"/>
      <c r="D158" s="10" t="str">
        <f aca="false">IF($A158="","",COUNTIF(Purchases!$C:$C,$A158))</f>
        <v/>
      </c>
      <c r="E158" s="11" t="str">
        <f aca="false">IFERROR(IF($A158="","",INDEX(Purchases!$I:$I,MATCH($A158&amp;"|"&amp;$D158,Purchases!$L:$L,0))),"")</f>
        <v/>
      </c>
    </row>
    <row r="159" customFormat="false" ht="15" hidden="false" customHeight="false" outlineLevel="0" collapsed="false">
      <c r="A159" s="13"/>
      <c r="B159" s="13"/>
      <c r="C159" s="13"/>
      <c r="D159" s="10" t="str">
        <f aca="false">IF($A159="","",COUNTIF(Purchases!$C:$C,$A159))</f>
        <v/>
      </c>
      <c r="E159" s="11" t="str">
        <f aca="false">IFERROR(IF($A159="","",INDEX(Purchases!$I:$I,MATCH($A159&amp;"|"&amp;$D159,Purchases!$L:$L,0))),"")</f>
        <v/>
      </c>
    </row>
    <row r="160" customFormat="false" ht="15" hidden="false" customHeight="false" outlineLevel="0" collapsed="false">
      <c r="A160" s="13"/>
      <c r="B160" s="13"/>
      <c r="C160" s="13"/>
      <c r="D160" s="10" t="str">
        <f aca="false">IF($A160="","",COUNTIF(Purchases!$C:$C,$A160))</f>
        <v/>
      </c>
      <c r="E160" s="11" t="str">
        <f aca="false">IFERROR(IF($A160="","",INDEX(Purchases!$I:$I,MATCH($A160&amp;"|"&amp;$D160,Purchases!$L:$L,0))),"")</f>
        <v/>
      </c>
    </row>
    <row r="161" customFormat="false" ht="15" hidden="false" customHeight="false" outlineLevel="0" collapsed="false">
      <c r="A161" s="13"/>
      <c r="B161" s="13"/>
      <c r="C161" s="13"/>
      <c r="D161" s="10" t="str">
        <f aca="false">IF($A161="","",COUNTIF(Purchases!$C:$C,$A161))</f>
        <v/>
      </c>
      <c r="E161" s="11" t="str">
        <f aca="false">IFERROR(IF($A161="","",INDEX(Purchases!$I:$I,MATCH($A161&amp;"|"&amp;$D161,Purchases!$L:$L,0))),"")</f>
        <v/>
      </c>
    </row>
    <row r="162" customFormat="false" ht="15" hidden="false" customHeight="false" outlineLevel="0" collapsed="false">
      <c r="A162" s="13"/>
      <c r="B162" s="13"/>
      <c r="C162" s="13"/>
      <c r="D162" s="10" t="str">
        <f aca="false">IF($A162="","",COUNTIF(Purchases!$C:$C,$A162))</f>
        <v/>
      </c>
      <c r="E162" s="11" t="str">
        <f aca="false">IFERROR(IF($A162="","",INDEX(Purchases!$I:$I,MATCH($A162&amp;"|"&amp;$D162,Purchases!$L:$L,0))),"")</f>
        <v/>
      </c>
    </row>
    <row r="163" customFormat="false" ht="15" hidden="false" customHeight="false" outlineLevel="0" collapsed="false">
      <c r="A163" s="13"/>
      <c r="B163" s="13"/>
      <c r="C163" s="13"/>
      <c r="D163" s="10" t="str">
        <f aca="false">IF($A163="","",COUNTIF(Purchases!$C:$C,$A163))</f>
        <v/>
      </c>
      <c r="E163" s="11" t="str">
        <f aca="false">IFERROR(IF($A163="","",INDEX(Purchases!$I:$I,MATCH($A163&amp;"|"&amp;$D163,Purchases!$L:$L,0))),"")</f>
        <v/>
      </c>
    </row>
    <row r="164" customFormat="false" ht="15" hidden="false" customHeight="false" outlineLevel="0" collapsed="false">
      <c r="A164" s="13"/>
      <c r="B164" s="13"/>
      <c r="C164" s="13"/>
      <c r="D164" s="10" t="str">
        <f aca="false">IF($A164="","",COUNTIF(Purchases!$C:$C,$A164))</f>
        <v/>
      </c>
      <c r="E164" s="11" t="str">
        <f aca="false">IFERROR(IF($A164="","",INDEX(Purchases!$I:$I,MATCH($A164&amp;"|"&amp;$D164,Purchases!$L:$L,0))),"")</f>
        <v/>
      </c>
    </row>
    <row r="165" customFormat="false" ht="15" hidden="false" customHeight="false" outlineLevel="0" collapsed="false">
      <c r="A165" s="13"/>
      <c r="B165" s="13"/>
      <c r="C165" s="13"/>
      <c r="D165" s="10" t="str">
        <f aca="false">IF($A165="","",COUNTIF(Purchases!$C:$C,$A165))</f>
        <v/>
      </c>
      <c r="E165" s="11" t="str">
        <f aca="false">IFERROR(IF($A165="","",INDEX(Purchases!$I:$I,MATCH($A165&amp;"|"&amp;$D165,Purchases!$L:$L,0))),"")</f>
        <v/>
      </c>
    </row>
    <row r="166" customFormat="false" ht="15" hidden="false" customHeight="false" outlineLevel="0" collapsed="false">
      <c r="A166" s="13"/>
      <c r="B166" s="13"/>
      <c r="C166" s="13"/>
      <c r="D166" s="10" t="str">
        <f aca="false">IF($A166="","",COUNTIF(Purchases!$C:$C,$A166))</f>
        <v/>
      </c>
      <c r="E166" s="11" t="str">
        <f aca="false">IFERROR(IF($A166="","",INDEX(Purchases!$I:$I,MATCH($A166&amp;"|"&amp;$D166,Purchases!$L:$L,0))),"")</f>
        <v/>
      </c>
    </row>
    <row r="167" customFormat="false" ht="15" hidden="false" customHeight="false" outlineLevel="0" collapsed="false">
      <c r="A167" s="13"/>
      <c r="B167" s="13"/>
      <c r="C167" s="13"/>
      <c r="D167" s="10" t="str">
        <f aca="false">IF($A167="","",COUNTIF(Purchases!$C:$C,$A167))</f>
        <v/>
      </c>
      <c r="E167" s="11" t="str">
        <f aca="false">IFERROR(IF($A167="","",INDEX(Purchases!$I:$I,MATCH($A167&amp;"|"&amp;$D167,Purchases!$L:$L,0))),"")</f>
        <v/>
      </c>
    </row>
    <row r="168" customFormat="false" ht="15" hidden="false" customHeight="false" outlineLevel="0" collapsed="false">
      <c r="A168" s="13"/>
      <c r="B168" s="13"/>
      <c r="C168" s="13"/>
      <c r="D168" s="10" t="str">
        <f aca="false">IF($A168="","",COUNTIF(Purchases!$C:$C,$A168))</f>
        <v/>
      </c>
      <c r="E168" s="11" t="str">
        <f aca="false">IFERROR(IF($A168="","",INDEX(Purchases!$I:$I,MATCH($A168&amp;"|"&amp;$D168,Purchases!$L:$L,0))),"")</f>
        <v/>
      </c>
    </row>
    <row r="169" customFormat="false" ht="15" hidden="false" customHeight="false" outlineLevel="0" collapsed="false">
      <c r="A169" s="13"/>
      <c r="B169" s="13"/>
      <c r="C169" s="13"/>
      <c r="D169" s="10" t="str">
        <f aca="false">IF($A169="","",COUNTIF(Purchases!$C:$C,$A169))</f>
        <v/>
      </c>
      <c r="E169" s="11" t="str">
        <f aca="false">IFERROR(IF($A169="","",INDEX(Purchases!$I:$I,MATCH($A169&amp;"|"&amp;$D169,Purchases!$L:$L,0))),"")</f>
        <v/>
      </c>
    </row>
    <row r="170" customFormat="false" ht="15" hidden="false" customHeight="false" outlineLevel="0" collapsed="false">
      <c r="A170" s="13"/>
      <c r="B170" s="13"/>
      <c r="C170" s="13"/>
      <c r="D170" s="10" t="str">
        <f aca="false">IF($A170="","",COUNTIF(Purchases!$C:$C,$A170))</f>
        <v/>
      </c>
      <c r="E170" s="11" t="str">
        <f aca="false">IFERROR(IF($A170="","",INDEX(Purchases!$I:$I,MATCH($A170&amp;"|"&amp;$D170,Purchases!$L:$L,0))),"")</f>
        <v/>
      </c>
    </row>
    <row r="171" customFormat="false" ht="15" hidden="false" customHeight="false" outlineLevel="0" collapsed="false">
      <c r="A171" s="13"/>
      <c r="B171" s="13"/>
      <c r="C171" s="13"/>
      <c r="D171" s="10" t="str">
        <f aca="false">IF($A171="","",COUNTIF(Purchases!$C:$C,$A171))</f>
        <v/>
      </c>
      <c r="E171" s="11" t="str">
        <f aca="false">IFERROR(IF($A171="","",INDEX(Purchases!$I:$I,MATCH($A171&amp;"|"&amp;$D171,Purchases!$L:$L,0))),"")</f>
        <v/>
      </c>
    </row>
    <row r="172" customFormat="false" ht="15" hidden="false" customHeight="false" outlineLevel="0" collapsed="false">
      <c r="A172" s="13"/>
      <c r="B172" s="13"/>
      <c r="C172" s="13"/>
      <c r="D172" s="10" t="str">
        <f aca="false">IF($A172="","",COUNTIF(Purchases!$C:$C,$A172))</f>
        <v/>
      </c>
      <c r="E172" s="11" t="str">
        <f aca="false">IFERROR(IF($A172="","",INDEX(Purchases!$I:$I,MATCH($A172&amp;"|"&amp;$D172,Purchases!$L:$L,0))),"")</f>
        <v/>
      </c>
    </row>
    <row r="173" customFormat="false" ht="15" hidden="false" customHeight="false" outlineLevel="0" collapsed="false">
      <c r="A173" s="13"/>
      <c r="B173" s="13"/>
      <c r="C173" s="13"/>
      <c r="D173" s="10" t="str">
        <f aca="false">IF($A173="","",COUNTIF(Purchases!$C:$C,$A173))</f>
        <v/>
      </c>
      <c r="E173" s="11" t="str">
        <f aca="false">IFERROR(IF($A173="","",INDEX(Purchases!$I:$I,MATCH($A173&amp;"|"&amp;$D173,Purchases!$L:$L,0))),"")</f>
        <v/>
      </c>
    </row>
    <row r="174" customFormat="false" ht="15" hidden="false" customHeight="false" outlineLevel="0" collapsed="false">
      <c r="A174" s="13"/>
      <c r="B174" s="13"/>
      <c r="C174" s="13"/>
      <c r="D174" s="10" t="str">
        <f aca="false">IF($A174="","",COUNTIF(Purchases!$C:$C,$A174))</f>
        <v/>
      </c>
      <c r="E174" s="11" t="str">
        <f aca="false">IFERROR(IF($A174="","",INDEX(Purchases!$I:$I,MATCH($A174&amp;"|"&amp;$D174,Purchases!$L:$L,0))),"")</f>
        <v/>
      </c>
    </row>
    <row r="175" customFormat="false" ht="15" hidden="false" customHeight="false" outlineLevel="0" collapsed="false">
      <c r="A175" s="13"/>
      <c r="B175" s="13"/>
      <c r="C175" s="13"/>
      <c r="D175" s="10" t="str">
        <f aca="false">IF($A175="","",COUNTIF(Purchases!$C:$C,$A175))</f>
        <v/>
      </c>
      <c r="E175" s="11" t="str">
        <f aca="false">IFERROR(IF($A175="","",INDEX(Purchases!$I:$I,MATCH($A175&amp;"|"&amp;$D175,Purchases!$L:$L,0))),"")</f>
        <v/>
      </c>
    </row>
    <row r="176" customFormat="false" ht="15" hidden="false" customHeight="false" outlineLevel="0" collapsed="false">
      <c r="A176" s="13"/>
      <c r="B176" s="13"/>
      <c r="C176" s="13"/>
      <c r="D176" s="10" t="str">
        <f aca="false">IF($A176="","",COUNTIF(Purchases!$C:$C,$A176))</f>
        <v/>
      </c>
      <c r="E176" s="11" t="str">
        <f aca="false">IFERROR(IF($A176="","",INDEX(Purchases!$I:$I,MATCH($A176&amp;"|"&amp;$D176,Purchases!$L:$L,0))),"")</f>
        <v/>
      </c>
    </row>
    <row r="177" customFormat="false" ht="15" hidden="false" customHeight="false" outlineLevel="0" collapsed="false">
      <c r="A177" s="13"/>
      <c r="B177" s="13"/>
      <c r="C177" s="13"/>
      <c r="D177" s="10" t="str">
        <f aca="false">IF($A177="","",COUNTIF(Purchases!$C:$C,$A177))</f>
        <v/>
      </c>
      <c r="E177" s="11" t="str">
        <f aca="false">IFERROR(IF($A177="","",INDEX(Purchases!$I:$I,MATCH($A177&amp;"|"&amp;$D177,Purchases!$L:$L,0))),"")</f>
        <v/>
      </c>
    </row>
    <row r="178" customFormat="false" ht="15" hidden="false" customHeight="false" outlineLevel="0" collapsed="false">
      <c r="A178" s="13"/>
      <c r="B178" s="13"/>
      <c r="C178" s="13"/>
      <c r="D178" s="10" t="str">
        <f aca="false">IF($A178="","",COUNTIF(Purchases!$C:$C,$A178))</f>
        <v/>
      </c>
      <c r="E178" s="11" t="str">
        <f aca="false">IFERROR(IF($A178="","",INDEX(Purchases!$I:$I,MATCH($A178&amp;"|"&amp;$D178,Purchases!$L:$L,0))),"")</f>
        <v/>
      </c>
    </row>
    <row r="179" customFormat="false" ht="15" hidden="false" customHeight="false" outlineLevel="0" collapsed="false">
      <c r="A179" s="13"/>
      <c r="B179" s="13"/>
      <c r="C179" s="13"/>
      <c r="D179" s="10" t="str">
        <f aca="false">IF($A179="","",COUNTIF(Purchases!$C:$C,$A179))</f>
        <v/>
      </c>
      <c r="E179" s="11" t="str">
        <f aca="false">IFERROR(IF($A179="","",INDEX(Purchases!$I:$I,MATCH($A179&amp;"|"&amp;$D179,Purchases!$L:$L,0))),"")</f>
        <v/>
      </c>
    </row>
    <row r="180" customFormat="false" ht="15" hidden="false" customHeight="false" outlineLevel="0" collapsed="false">
      <c r="A180" s="13"/>
      <c r="B180" s="13"/>
      <c r="C180" s="13"/>
      <c r="D180" s="10" t="str">
        <f aca="false">IF($A180="","",COUNTIF(Purchases!$C:$C,$A180))</f>
        <v/>
      </c>
      <c r="E180" s="11" t="str">
        <f aca="false">IFERROR(IF($A180="","",INDEX(Purchases!$I:$I,MATCH($A180&amp;"|"&amp;$D180,Purchases!$L:$L,0))),"")</f>
        <v/>
      </c>
    </row>
    <row r="181" customFormat="false" ht="15" hidden="false" customHeight="false" outlineLevel="0" collapsed="false">
      <c r="A181" s="13"/>
      <c r="B181" s="13"/>
      <c r="C181" s="13"/>
      <c r="D181" s="10" t="str">
        <f aca="false">IF($A181="","",COUNTIF(Purchases!$C:$C,$A181))</f>
        <v/>
      </c>
      <c r="E181" s="11" t="str">
        <f aca="false">IFERROR(IF($A181="","",INDEX(Purchases!$I:$I,MATCH($A181&amp;"|"&amp;$D181,Purchases!$L:$L,0))),"")</f>
        <v/>
      </c>
    </row>
    <row r="182" customFormat="false" ht="15" hidden="false" customHeight="false" outlineLevel="0" collapsed="false">
      <c r="A182" s="13"/>
      <c r="B182" s="13"/>
      <c r="C182" s="13"/>
      <c r="D182" s="10" t="str">
        <f aca="false">IF($A182="","",COUNTIF(Purchases!$C:$C,$A182))</f>
        <v/>
      </c>
      <c r="E182" s="11" t="str">
        <f aca="false">IFERROR(IF($A182="","",INDEX(Purchases!$I:$I,MATCH($A182&amp;"|"&amp;$D182,Purchases!$L:$L,0))),"")</f>
        <v/>
      </c>
    </row>
    <row r="183" customFormat="false" ht="15" hidden="false" customHeight="false" outlineLevel="0" collapsed="false">
      <c r="A183" s="13"/>
      <c r="B183" s="13"/>
      <c r="C183" s="13"/>
      <c r="D183" s="10" t="str">
        <f aca="false">IF($A183="","",COUNTIF(Purchases!$C:$C,$A183))</f>
        <v/>
      </c>
      <c r="E183" s="11" t="str">
        <f aca="false">IFERROR(IF($A183="","",INDEX(Purchases!$I:$I,MATCH($A183&amp;"|"&amp;$D183,Purchases!$L:$L,0))),"")</f>
        <v/>
      </c>
    </row>
    <row r="184" customFormat="false" ht="15" hidden="false" customHeight="false" outlineLevel="0" collapsed="false">
      <c r="A184" s="13"/>
      <c r="B184" s="13"/>
      <c r="C184" s="13"/>
      <c r="D184" s="10" t="str">
        <f aca="false">IF($A184="","",COUNTIF(Purchases!$C:$C,$A184))</f>
        <v/>
      </c>
      <c r="E184" s="11" t="str">
        <f aca="false">IFERROR(IF($A184="","",INDEX(Purchases!$I:$I,MATCH($A184&amp;"|"&amp;$D184,Purchases!$L:$L,0))),"")</f>
        <v/>
      </c>
    </row>
    <row r="185" customFormat="false" ht="15" hidden="false" customHeight="false" outlineLevel="0" collapsed="false">
      <c r="A185" s="13"/>
      <c r="B185" s="13"/>
      <c r="C185" s="13"/>
      <c r="D185" s="10" t="str">
        <f aca="false">IF($A185="","",COUNTIF(Purchases!$C:$C,$A185))</f>
        <v/>
      </c>
      <c r="E185" s="11" t="str">
        <f aca="false">IFERROR(IF($A185="","",INDEX(Purchases!$I:$I,MATCH($A185&amp;"|"&amp;$D185,Purchases!$L:$L,0))),"")</f>
        <v/>
      </c>
    </row>
    <row r="186" customFormat="false" ht="15" hidden="false" customHeight="false" outlineLevel="0" collapsed="false">
      <c r="A186" s="13"/>
      <c r="B186" s="13"/>
      <c r="C186" s="13"/>
      <c r="D186" s="10" t="str">
        <f aca="false">IF($A186="","",COUNTIF(Purchases!$C:$C,$A186))</f>
        <v/>
      </c>
      <c r="E186" s="11" t="str">
        <f aca="false">IFERROR(IF($A186="","",INDEX(Purchases!$I:$I,MATCH($A186&amp;"|"&amp;$D186,Purchases!$L:$L,0))),"")</f>
        <v/>
      </c>
    </row>
    <row r="187" customFormat="false" ht="15" hidden="false" customHeight="false" outlineLevel="0" collapsed="false">
      <c r="A187" s="13"/>
      <c r="B187" s="13"/>
      <c r="C187" s="13"/>
      <c r="D187" s="10" t="str">
        <f aca="false">IF($A187="","",COUNTIF(Purchases!$C:$C,$A187))</f>
        <v/>
      </c>
      <c r="E187" s="11" t="str">
        <f aca="false">IFERROR(IF($A187="","",INDEX(Purchases!$I:$I,MATCH($A187&amp;"|"&amp;$D187,Purchases!$L:$L,0))),"")</f>
        <v/>
      </c>
    </row>
    <row r="188" customFormat="false" ht="15" hidden="false" customHeight="false" outlineLevel="0" collapsed="false">
      <c r="A188" s="13"/>
      <c r="B188" s="13"/>
      <c r="C188" s="13"/>
      <c r="D188" s="10" t="str">
        <f aca="false">IF($A188="","",COUNTIF(Purchases!$C:$C,$A188))</f>
        <v/>
      </c>
      <c r="E188" s="11" t="str">
        <f aca="false">IFERROR(IF($A188="","",INDEX(Purchases!$I:$I,MATCH($A188&amp;"|"&amp;$D188,Purchases!$L:$L,0))),"")</f>
        <v/>
      </c>
    </row>
    <row r="189" customFormat="false" ht="15" hidden="false" customHeight="false" outlineLevel="0" collapsed="false">
      <c r="A189" s="13"/>
      <c r="B189" s="13"/>
      <c r="C189" s="13"/>
      <c r="D189" s="10" t="str">
        <f aca="false">IF($A189="","",COUNTIF(Purchases!$C:$C,$A189))</f>
        <v/>
      </c>
      <c r="E189" s="11" t="str">
        <f aca="false">IFERROR(IF($A189="","",INDEX(Purchases!$I:$I,MATCH($A189&amp;"|"&amp;$D189,Purchases!$L:$L,0))),"")</f>
        <v/>
      </c>
    </row>
    <row r="190" customFormat="false" ht="15" hidden="false" customHeight="false" outlineLevel="0" collapsed="false">
      <c r="A190" s="13"/>
      <c r="B190" s="13"/>
      <c r="C190" s="13"/>
      <c r="D190" s="10" t="str">
        <f aca="false">IF($A190="","",COUNTIF(Purchases!$C:$C,$A190))</f>
        <v/>
      </c>
      <c r="E190" s="11" t="str">
        <f aca="false">IFERROR(IF($A190="","",INDEX(Purchases!$I:$I,MATCH($A190&amp;"|"&amp;$D190,Purchases!$L:$L,0))),"")</f>
        <v/>
      </c>
    </row>
    <row r="191" customFormat="false" ht="15" hidden="false" customHeight="false" outlineLevel="0" collapsed="false">
      <c r="A191" s="13"/>
      <c r="B191" s="13"/>
      <c r="C191" s="13"/>
      <c r="D191" s="10" t="str">
        <f aca="false">IF($A191="","",COUNTIF(Purchases!$C:$C,$A191))</f>
        <v/>
      </c>
      <c r="E191" s="11" t="str">
        <f aca="false">IFERROR(IF($A191="","",INDEX(Purchases!$I:$I,MATCH($A191&amp;"|"&amp;$D191,Purchases!$L:$L,0))),"")</f>
        <v/>
      </c>
    </row>
    <row r="192" customFormat="false" ht="15" hidden="false" customHeight="false" outlineLevel="0" collapsed="false">
      <c r="A192" s="13"/>
      <c r="B192" s="13"/>
      <c r="C192" s="13"/>
      <c r="D192" s="10" t="str">
        <f aca="false">IF($A192="","",COUNTIF(Purchases!$C:$C,$A192))</f>
        <v/>
      </c>
      <c r="E192" s="11" t="str">
        <f aca="false">IFERROR(IF($A192="","",INDEX(Purchases!$I:$I,MATCH($A192&amp;"|"&amp;$D192,Purchases!$L:$L,0))),"")</f>
        <v/>
      </c>
    </row>
    <row r="193" customFormat="false" ht="15" hidden="false" customHeight="false" outlineLevel="0" collapsed="false">
      <c r="A193" s="13"/>
      <c r="B193" s="13"/>
      <c r="C193" s="13"/>
      <c r="D193" s="10" t="str">
        <f aca="false">IF($A193="","",COUNTIF(Purchases!$C:$C,$A193))</f>
        <v/>
      </c>
      <c r="E193" s="11" t="str">
        <f aca="false">IFERROR(IF($A193="","",INDEX(Purchases!$I:$I,MATCH($A193&amp;"|"&amp;$D193,Purchases!$L:$L,0))),"")</f>
        <v/>
      </c>
    </row>
    <row r="194" customFormat="false" ht="15" hidden="false" customHeight="false" outlineLevel="0" collapsed="false">
      <c r="A194" s="13"/>
      <c r="B194" s="13"/>
      <c r="C194" s="13"/>
      <c r="D194" s="10" t="str">
        <f aca="false">IF($A194="","",COUNTIF(Purchases!$C:$C,$A194))</f>
        <v/>
      </c>
      <c r="E194" s="11" t="str">
        <f aca="false">IFERROR(IF($A194="","",INDEX(Purchases!$I:$I,MATCH($A194&amp;"|"&amp;$D194,Purchases!$L:$L,0))),"")</f>
        <v/>
      </c>
    </row>
    <row r="195" customFormat="false" ht="15" hidden="false" customHeight="false" outlineLevel="0" collapsed="false">
      <c r="A195" s="13"/>
      <c r="B195" s="13"/>
      <c r="C195" s="13"/>
      <c r="D195" s="10" t="str">
        <f aca="false">IF($A195="","",COUNTIF(Purchases!$C:$C,$A195))</f>
        <v/>
      </c>
      <c r="E195" s="11" t="str">
        <f aca="false">IFERROR(IF($A195="","",INDEX(Purchases!$I:$I,MATCH($A195&amp;"|"&amp;$D195,Purchases!$L:$L,0))),"")</f>
        <v/>
      </c>
    </row>
    <row r="196" customFormat="false" ht="15" hidden="false" customHeight="false" outlineLevel="0" collapsed="false">
      <c r="A196" s="13"/>
      <c r="B196" s="13"/>
      <c r="C196" s="13"/>
      <c r="D196" s="10" t="str">
        <f aca="false">IF($A196="","",COUNTIF(Purchases!$C:$C,$A196))</f>
        <v/>
      </c>
      <c r="E196" s="11" t="str">
        <f aca="false">IFERROR(IF($A196="","",INDEX(Purchases!$I:$I,MATCH($A196&amp;"|"&amp;$D196,Purchases!$L:$L,0))),"")</f>
        <v/>
      </c>
    </row>
    <row r="197" customFormat="false" ht="15" hidden="false" customHeight="false" outlineLevel="0" collapsed="false">
      <c r="A197" s="13"/>
      <c r="B197" s="13"/>
      <c r="C197" s="13"/>
      <c r="D197" s="10" t="str">
        <f aca="false">IF($A197="","",COUNTIF(Purchases!$C:$C,$A197))</f>
        <v/>
      </c>
      <c r="E197" s="11" t="str">
        <f aca="false">IFERROR(IF($A197="","",INDEX(Purchases!$I:$I,MATCH($A197&amp;"|"&amp;$D197,Purchases!$L:$L,0))),"")</f>
        <v/>
      </c>
    </row>
    <row r="198" customFormat="false" ht="15" hidden="false" customHeight="false" outlineLevel="0" collapsed="false">
      <c r="A198" s="13"/>
      <c r="B198" s="13"/>
      <c r="C198" s="13"/>
      <c r="D198" s="10" t="str">
        <f aca="false">IF($A198="","",COUNTIF(Purchases!$C:$C,$A198))</f>
        <v/>
      </c>
      <c r="E198" s="11" t="str">
        <f aca="false">IFERROR(IF($A198="","",INDEX(Purchases!$I:$I,MATCH($A198&amp;"|"&amp;$D198,Purchases!$L:$L,0))),"")</f>
        <v/>
      </c>
    </row>
    <row r="199" customFormat="false" ht="15" hidden="false" customHeight="false" outlineLevel="0" collapsed="false">
      <c r="A199" s="13"/>
      <c r="B199" s="13"/>
      <c r="C199" s="13"/>
      <c r="D199" s="10" t="str">
        <f aca="false">IF($A199="","",COUNTIF(Purchases!$C:$C,$A199))</f>
        <v/>
      </c>
      <c r="E199" s="11" t="str">
        <f aca="false">IFERROR(IF($A199="","",INDEX(Purchases!$I:$I,MATCH($A199&amp;"|"&amp;$D199,Purchases!$L:$L,0))),"")</f>
        <v/>
      </c>
    </row>
    <row r="200" customFormat="false" ht="15" hidden="false" customHeight="false" outlineLevel="0" collapsed="false">
      <c r="A200" s="13"/>
      <c r="B200" s="13"/>
      <c r="C200" s="13"/>
      <c r="D200" s="10" t="str">
        <f aca="false">IF($A200="","",COUNTIF(Purchases!$C:$C,$A200))</f>
        <v/>
      </c>
      <c r="E200" s="11" t="str">
        <f aca="false">IFERROR(IF($A200="","",INDEX(Purchases!$I:$I,MATCH($A200&amp;"|"&amp;$D200,Purchases!$L:$L,0))),"")</f>
        <v/>
      </c>
    </row>
    <row r="201" customFormat="false" ht="15" hidden="false" customHeight="false" outlineLevel="0" collapsed="false">
      <c r="A201" s="13"/>
      <c r="B201" s="13"/>
      <c r="C201" s="13"/>
      <c r="D201" s="10" t="str">
        <f aca="false">IF($A201="","",COUNTIF(Purchases!$C:$C,$A201))</f>
        <v/>
      </c>
      <c r="E201" s="11" t="str">
        <f aca="false">IFERROR(IF($A201="","",INDEX(Purchases!$I:$I,MATCH($A201&amp;"|"&amp;$D201,Purchases!$L:$L,0))),"")</f>
        <v/>
      </c>
    </row>
    <row r="202" customFormat="false" ht="15" hidden="false" customHeight="false" outlineLevel="0" collapsed="false">
      <c r="A202" s="13"/>
      <c r="B202" s="13"/>
      <c r="C202" s="13"/>
      <c r="D202" s="10" t="str">
        <f aca="false">IF($A202="","",COUNTIF(Purchases!$C:$C,$A202))</f>
        <v/>
      </c>
      <c r="E202" s="11" t="str">
        <f aca="false">IFERROR(IF($A202="","",INDEX(Purchases!$I:$I,MATCH($A202&amp;"|"&amp;$D202,Purchases!$L:$L,0))),"")</f>
        <v/>
      </c>
    </row>
    <row r="203" customFormat="false" ht="15" hidden="false" customHeight="false" outlineLevel="0" collapsed="false">
      <c r="A203" s="13"/>
      <c r="B203" s="13"/>
      <c r="C203" s="13"/>
      <c r="D203" s="10" t="str">
        <f aca="false">IF($A203="","",COUNTIF(Purchases!$C:$C,$A203))</f>
        <v/>
      </c>
      <c r="E203" s="11" t="str">
        <f aca="false">IFERROR(IF($A203="","",INDEX(Purchases!$I:$I,MATCH($A203&amp;"|"&amp;$D203,Purchases!$L:$L,0))),"")</f>
        <v/>
      </c>
    </row>
    <row r="204" customFormat="false" ht="15" hidden="false" customHeight="false" outlineLevel="0" collapsed="false">
      <c r="A204" s="13"/>
      <c r="B204" s="13"/>
      <c r="C204" s="13"/>
      <c r="D204" s="10" t="str">
        <f aca="false">IF($A204="","",COUNTIF(Purchases!$C:$C,$A204))</f>
        <v/>
      </c>
      <c r="E204" s="11" t="str">
        <f aca="false">IFERROR(IF($A204="","",INDEX(Purchases!$I:$I,MATCH($A204&amp;"|"&amp;$D204,Purchases!$L:$L,0))),"")</f>
        <v/>
      </c>
    </row>
    <row r="205" customFormat="false" ht="15" hidden="false" customHeight="false" outlineLevel="0" collapsed="false">
      <c r="A205" s="13"/>
      <c r="B205" s="13"/>
      <c r="C205" s="13"/>
      <c r="D205" s="10" t="str">
        <f aca="false">IF($A205="","",COUNTIF(Purchases!$C:$C,$A205))</f>
        <v/>
      </c>
      <c r="E205" s="11" t="str">
        <f aca="false">IFERROR(IF($A205="","",INDEX(Purchases!$I:$I,MATCH($A205&amp;"|"&amp;$D205,Purchases!$L:$L,0))),"")</f>
        <v/>
      </c>
    </row>
    <row r="206" customFormat="false" ht="15" hidden="false" customHeight="false" outlineLevel="0" collapsed="false">
      <c r="A206" s="13"/>
      <c r="B206" s="13"/>
      <c r="C206" s="13"/>
      <c r="D206" s="10" t="str">
        <f aca="false">IF($A206="","",COUNTIF(Purchases!$C:$C,$A206))</f>
        <v/>
      </c>
      <c r="E206" s="11" t="str">
        <f aca="false">IFERROR(IF($A206="","",INDEX(Purchases!$I:$I,MATCH($A206&amp;"|"&amp;$D206,Purchases!$L:$L,0))),"")</f>
        <v/>
      </c>
    </row>
    <row r="207" customFormat="false" ht="15" hidden="false" customHeight="false" outlineLevel="0" collapsed="false">
      <c r="A207" s="13"/>
      <c r="B207" s="13"/>
      <c r="C207" s="13"/>
      <c r="D207" s="10" t="str">
        <f aca="false">IF($A207="","",COUNTIF(Purchases!$C:$C,$A207))</f>
        <v/>
      </c>
      <c r="E207" s="11" t="str">
        <f aca="false">IFERROR(IF($A207="","",INDEX(Purchases!$I:$I,MATCH($A207&amp;"|"&amp;$D207,Purchases!$L:$L,0))),"")</f>
        <v/>
      </c>
    </row>
    <row r="208" customFormat="false" ht="15" hidden="false" customHeight="false" outlineLevel="0" collapsed="false">
      <c r="A208" s="13"/>
      <c r="B208" s="13"/>
      <c r="C208" s="13"/>
      <c r="D208" s="10" t="str">
        <f aca="false">IF($A208="","",COUNTIF(Purchases!$C:$C,$A208))</f>
        <v/>
      </c>
      <c r="E208" s="11" t="str">
        <f aca="false">IFERROR(IF($A208="","",INDEX(Purchases!$I:$I,MATCH($A208&amp;"|"&amp;$D208,Purchases!$L:$L,0))),"")</f>
        <v/>
      </c>
    </row>
    <row r="209" customFormat="false" ht="15" hidden="false" customHeight="false" outlineLevel="0" collapsed="false">
      <c r="A209" s="13"/>
      <c r="B209" s="13"/>
      <c r="C209" s="13"/>
      <c r="D209" s="10" t="str">
        <f aca="false">IF($A209="","",COUNTIF(Purchases!$C:$C,$A209))</f>
        <v/>
      </c>
      <c r="E209" s="11" t="str">
        <f aca="false">IFERROR(IF($A209="","",INDEX(Purchases!$I:$I,MATCH($A209&amp;"|"&amp;$D209,Purchases!$L:$L,0))),"")</f>
        <v/>
      </c>
    </row>
    <row r="210" customFormat="false" ht="15" hidden="false" customHeight="false" outlineLevel="0" collapsed="false">
      <c r="A210" s="13"/>
      <c r="B210" s="13"/>
      <c r="C210" s="13"/>
      <c r="D210" s="10" t="str">
        <f aca="false">IF($A210="","",COUNTIF(Purchases!$C:$C,$A210))</f>
        <v/>
      </c>
      <c r="E210" s="11" t="str">
        <f aca="false">IFERROR(IF($A210="","",INDEX(Purchases!$I:$I,MATCH($A210&amp;"|"&amp;$D210,Purchases!$L:$L,0))),"")</f>
        <v/>
      </c>
    </row>
    <row r="211" customFormat="false" ht="15" hidden="false" customHeight="false" outlineLevel="0" collapsed="false">
      <c r="A211" s="13"/>
      <c r="B211" s="13"/>
      <c r="C211" s="13"/>
      <c r="D211" s="10" t="str">
        <f aca="false">IF($A211="","",COUNTIF(Purchases!$C:$C,$A211))</f>
        <v/>
      </c>
      <c r="E211" s="11" t="str">
        <f aca="false">IFERROR(IF($A211="","",INDEX(Purchases!$I:$I,MATCH($A211&amp;"|"&amp;$D211,Purchases!$L:$L,0))),"")</f>
        <v/>
      </c>
    </row>
    <row r="212" customFormat="false" ht="15" hidden="false" customHeight="false" outlineLevel="0" collapsed="false">
      <c r="A212" s="13"/>
      <c r="B212" s="13"/>
      <c r="C212" s="13"/>
      <c r="D212" s="10" t="str">
        <f aca="false">IF($A212="","",COUNTIF(Purchases!$C:$C,$A212))</f>
        <v/>
      </c>
      <c r="E212" s="11" t="str">
        <f aca="false">IFERROR(IF($A212="","",INDEX(Purchases!$I:$I,MATCH($A212&amp;"|"&amp;$D212,Purchases!$L:$L,0))),"")</f>
        <v/>
      </c>
    </row>
    <row r="213" customFormat="false" ht="15" hidden="false" customHeight="false" outlineLevel="0" collapsed="false">
      <c r="A213" s="13"/>
      <c r="B213" s="13"/>
      <c r="C213" s="13"/>
      <c r="D213" s="10" t="str">
        <f aca="false">IF($A213="","",COUNTIF(Purchases!$C:$C,$A213))</f>
        <v/>
      </c>
      <c r="E213" s="11" t="str">
        <f aca="false">IFERROR(IF($A213="","",INDEX(Purchases!$I:$I,MATCH($A213&amp;"|"&amp;$D213,Purchases!$L:$L,0))),"")</f>
        <v/>
      </c>
    </row>
    <row r="214" customFormat="false" ht="15" hidden="false" customHeight="false" outlineLevel="0" collapsed="false">
      <c r="A214" s="13"/>
      <c r="B214" s="13"/>
      <c r="C214" s="13"/>
      <c r="D214" s="10" t="str">
        <f aca="false">IF($A214="","",COUNTIF(Purchases!$C:$C,$A214))</f>
        <v/>
      </c>
      <c r="E214" s="11" t="str">
        <f aca="false">IFERROR(IF($A214="","",INDEX(Purchases!$I:$I,MATCH($A214&amp;"|"&amp;$D214,Purchases!$L:$L,0))),"")</f>
        <v/>
      </c>
    </row>
    <row r="215" customFormat="false" ht="15" hidden="false" customHeight="false" outlineLevel="0" collapsed="false">
      <c r="A215" s="13"/>
      <c r="B215" s="13"/>
      <c r="C215" s="13"/>
      <c r="D215" s="10" t="str">
        <f aca="false">IF($A215="","",COUNTIF(Purchases!$C:$C,$A215))</f>
        <v/>
      </c>
      <c r="E215" s="11" t="str">
        <f aca="false">IFERROR(IF($A215="","",INDEX(Purchases!$I:$I,MATCH($A215&amp;"|"&amp;$D215,Purchases!$L:$L,0))),"")</f>
        <v/>
      </c>
    </row>
    <row r="216" customFormat="false" ht="15" hidden="false" customHeight="false" outlineLevel="0" collapsed="false">
      <c r="A216" s="13"/>
      <c r="B216" s="13"/>
      <c r="C216" s="13"/>
      <c r="D216" s="10" t="str">
        <f aca="false">IF($A216="","",COUNTIF(Purchases!$C:$C,$A216))</f>
        <v/>
      </c>
      <c r="E216" s="11" t="str">
        <f aca="false">IFERROR(IF($A216="","",INDEX(Purchases!$I:$I,MATCH($A216&amp;"|"&amp;$D216,Purchases!$L:$L,0))),"")</f>
        <v/>
      </c>
    </row>
    <row r="217" customFormat="false" ht="15" hidden="false" customHeight="false" outlineLevel="0" collapsed="false">
      <c r="A217" s="13"/>
      <c r="B217" s="13"/>
      <c r="C217" s="13"/>
      <c r="D217" s="10" t="str">
        <f aca="false">IF($A217="","",COUNTIF(Purchases!$C:$C,$A217))</f>
        <v/>
      </c>
      <c r="E217" s="11" t="str">
        <f aca="false">IFERROR(IF($A217="","",INDEX(Purchases!$I:$I,MATCH($A217&amp;"|"&amp;$D217,Purchases!$L:$L,0))),"")</f>
        <v/>
      </c>
    </row>
    <row r="218" customFormat="false" ht="15" hidden="false" customHeight="false" outlineLevel="0" collapsed="false">
      <c r="A218" s="13"/>
      <c r="B218" s="13"/>
      <c r="C218" s="13"/>
      <c r="D218" s="10" t="str">
        <f aca="false">IF($A218="","",COUNTIF(Purchases!$C:$C,$A218))</f>
        <v/>
      </c>
      <c r="E218" s="11" t="str">
        <f aca="false">IFERROR(IF($A218="","",INDEX(Purchases!$I:$I,MATCH($A218&amp;"|"&amp;$D218,Purchases!$L:$L,0))),"")</f>
        <v/>
      </c>
    </row>
    <row r="219" customFormat="false" ht="15" hidden="false" customHeight="false" outlineLevel="0" collapsed="false">
      <c r="A219" s="13"/>
      <c r="B219" s="13"/>
      <c r="C219" s="13"/>
      <c r="D219" s="10" t="str">
        <f aca="false">IF($A219="","",COUNTIF(Purchases!$C:$C,$A219))</f>
        <v/>
      </c>
      <c r="E219" s="11" t="str">
        <f aca="false">IFERROR(IF($A219="","",INDEX(Purchases!$I:$I,MATCH($A219&amp;"|"&amp;$D219,Purchases!$L:$L,0))),"")</f>
        <v/>
      </c>
    </row>
    <row r="220" customFormat="false" ht="15" hidden="false" customHeight="false" outlineLevel="0" collapsed="false">
      <c r="A220" s="13"/>
      <c r="B220" s="13"/>
      <c r="C220" s="13"/>
      <c r="D220" s="10" t="str">
        <f aca="false">IF($A220="","",COUNTIF(Purchases!$C:$C,$A220))</f>
        <v/>
      </c>
      <c r="E220" s="11" t="str">
        <f aca="false">IFERROR(IF($A220="","",INDEX(Purchases!$I:$I,MATCH($A220&amp;"|"&amp;$D220,Purchases!$L:$L,0))),"")</f>
        <v/>
      </c>
    </row>
    <row r="221" customFormat="false" ht="15" hidden="false" customHeight="false" outlineLevel="0" collapsed="false">
      <c r="A221" s="13"/>
      <c r="B221" s="13"/>
      <c r="C221" s="13"/>
      <c r="D221" s="10" t="str">
        <f aca="false">IF($A221="","",COUNTIF(Purchases!$C:$C,$A221))</f>
        <v/>
      </c>
      <c r="E221" s="11" t="str">
        <f aca="false">IFERROR(IF($A221="","",INDEX(Purchases!$I:$I,MATCH($A221&amp;"|"&amp;$D221,Purchases!$L:$L,0))),"")</f>
        <v/>
      </c>
    </row>
    <row r="222" customFormat="false" ht="15" hidden="false" customHeight="false" outlineLevel="0" collapsed="false">
      <c r="A222" s="13"/>
      <c r="B222" s="13"/>
      <c r="C222" s="13"/>
      <c r="D222" s="10" t="str">
        <f aca="false">IF($A222="","",COUNTIF(Purchases!$C:$C,$A222))</f>
        <v/>
      </c>
      <c r="E222" s="11" t="str">
        <f aca="false">IFERROR(IF($A222="","",INDEX(Purchases!$I:$I,MATCH($A222&amp;"|"&amp;$D222,Purchases!$L:$L,0))),"")</f>
        <v/>
      </c>
    </row>
    <row r="223" customFormat="false" ht="15" hidden="false" customHeight="false" outlineLevel="0" collapsed="false">
      <c r="A223" s="13"/>
      <c r="B223" s="13"/>
      <c r="C223" s="13"/>
      <c r="D223" s="10" t="str">
        <f aca="false">IF($A223="","",COUNTIF(Purchases!$C:$C,$A223))</f>
        <v/>
      </c>
      <c r="E223" s="11" t="str">
        <f aca="false">IFERROR(IF($A223="","",INDEX(Purchases!$I:$I,MATCH($A223&amp;"|"&amp;$D223,Purchases!$L:$L,0))),"")</f>
        <v/>
      </c>
    </row>
    <row r="224" customFormat="false" ht="15" hidden="false" customHeight="false" outlineLevel="0" collapsed="false">
      <c r="A224" s="13"/>
      <c r="B224" s="13"/>
      <c r="C224" s="13"/>
      <c r="D224" s="10" t="str">
        <f aca="false">IF($A224="","",COUNTIF(Purchases!$C:$C,$A224))</f>
        <v/>
      </c>
      <c r="E224" s="11" t="str">
        <f aca="false">IFERROR(IF($A224="","",INDEX(Purchases!$I:$I,MATCH($A224&amp;"|"&amp;$D224,Purchases!$L:$L,0))),"")</f>
        <v/>
      </c>
    </row>
    <row r="225" customFormat="false" ht="15" hidden="false" customHeight="false" outlineLevel="0" collapsed="false">
      <c r="A225" s="13"/>
      <c r="B225" s="13"/>
      <c r="C225" s="13"/>
      <c r="D225" s="10" t="str">
        <f aca="false">IF($A225="","",COUNTIF(Purchases!$C:$C,$A225))</f>
        <v/>
      </c>
      <c r="E225" s="11" t="str">
        <f aca="false">IFERROR(IF($A225="","",INDEX(Purchases!$I:$I,MATCH($A225&amp;"|"&amp;$D225,Purchases!$L:$L,0))),"")</f>
        <v/>
      </c>
    </row>
    <row r="226" customFormat="false" ht="15" hidden="false" customHeight="false" outlineLevel="0" collapsed="false">
      <c r="A226" s="13"/>
      <c r="B226" s="13"/>
      <c r="C226" s="13"/>
      <c r="D226" s="10" t="str">
        <f aca="false">IF($A226="","",COUNTIF(Purchases!$C:$C,$A226))</f>
        <v/>
      </c>
      <c r="E226" s="11" t="str">
        <f aca="false">IFERROR(IF($A226="","",INDEX(Purchases!$I:$I,MATCH($A226&amp;"|"&amp;$D226,Purchases!$L:$L,0))),"")</f>
        <v/>
      </c>
    </row>
    <row r="227" customFormat="false" ht="15" hidden="false" customHeight="false" outlineLevel="0" collapsed="false">
      <c r="A227" s="13"/>
      <c r="B227" s="13"/>
      <c r="C227" s="13"/>
      <c r="D227" s="10" t="str">
        <f aca="false">IF($A227="","",COUNTIF(Purchases!$C:$C,$A227))</f>
        <v/>
      </c>
      <c r="E227" s="11" t="str">
        <f aca="false">IFERROR(IF($A227="","",INDEX(Purchases!$I:$I,MATCH($A227&amp;"|"&amp;$D227,Purchases!$L:$L,0))),"")</f>
        <v/>
      </c>
    </row>
    <row r="228" customFormat="false" ht="15" hidden="false" customHeight="false" outlineLevel="0" collapsed="false">
      <c r="A228" s="13"/>
      <c r="B228" s="13"/>
      <c r="C228" s="13"/>
      <c r="D228" s="10" t="str">
        <f aca="false">IF($A228="","",COUNTIF(Purchases!$C:$C,$A228))</f>
        <v/>
      </c>
      <c r="E228" s="11" t="str">
        <f aca="false">IFERROR(IF($A228="","",INDEX(Purchases!$I:$I,MATCH($A228&amp;"|"&amp;$D228,Purchases!$L:$L,0))),"")</f>
        <v/>
      </c>
    </row>
    <row r="229" customFormat="false" ht="15" hidden="false" customHeight="false" outlineLevel="0" collapsed="false">
      <c r="A229" s="13"/>
      <c r="B229" s="13"/>
      <c r="C229" s="13"/>
      <c r="D229" s="10" t="str">
        <f aca="false">IF($A229="","",COUNTIF(Purchases!$C:$C,$A229))</f>
        <v/>
      </c>
      <c r="E229" s="11" t="str">
        <f aca="false">IFERROR(IF($A229="","",INDEX(Purchases!$I:$I,MATCH($A229&amp;"|"&amp;$D229,Purchases!$L:$L,0))),"")</f>
        <v/>
      </c>
    </row>
    <row r="230" customFormat="false" ht="15" hidden="false" customHeight="false" outlineLevel="0" collapsed="false">
      <c r="A230" s="13"/>
      <c r="B230" s="13"/>
      <c r="C230" s="13"/>
      <c r="D230" s="10" t="str">
        <f aca="false">IF($A230="","",COUNTIF(Purchases!$C:$C,$A230))</f>
        <v/>
      </c>
      <c r="E230" s="11" t="str">
        <f aca="false">IFERROR(IF($A230="","",INDEX(Purchases!$I:$I,MATCH($A230&amp;"|"&amp;$D230,Purchases!$L:$L,0))),"")</f>
        <v/>
      </c>
    </row>
    <row r="231" customFormat="false" ht="15" hidden="false" customHeight="false" outlineLevel="0" collapsed="false">
      <c r="A231" s="13"/>
      <c r="B231" s="13"/>
      <c r="C231" s="13"/>
      <c r="D231" s="10" t="str">
        <f aca="false">IF($A231="","",COUNTIF(Purchases!$C:$C,$A231))</f>
        <v/>
      </c>
      <c r="E231" s="11" t="str">
        <f aca="false">IFERROR(IF($A231="","",INDEX(Purchases!$I:$I,MATCH($A231&amp;"|"&amp;$D231,Purchases!$L:$L,0))),"")</f>
        <v/>
      </c>
    </row>
    <row r="232" customFormat="false" ht="15" hidden="false" customHeight="false" outlineLevel="0" collapsed="false">
      <c r="A232" s="13"/>
      <c r="B232" s="13"/>
      <c r="C232" s="13"/>
      <c r="D232" s="10" t="str">
        <f aca="false">IF($A232="","",COUNTIF(Purchases!$C:$C,$A232))</f>
        <v/>
      </c>
      <c r="E232" s="11" t="str">
        <f aca="false">IFERROR(IF($A232="","",INDEX(Purchases!$I:$I,MATCH($A232&amp;"|"&amp;$D232,Purchases!$L:$L,0))),"")</f>
        <v/>
      </c>
    </row>
    <row r="233" customFormat="false" ht="15" hidden="false" customHeight="false" outlineLevel="0" collapsed="false">
      <c r="A233" s="13"/>
      <c r="B233" s="13"/>
      <c r="C233" s="13"/>
      <c r="D233" s="10" t="str">
        <f aca="false">IF($A233="","",COUNTIF(Purchases!$C:$C,$A233))</f>
        <v/>
      </c>
      <c r="E233" s="11" t="str">
        <f aca="false">IFERROR(IF($A233="","",INDEX(Purchases!$I:$I,MATCH($A233&amp;"|"&amp;$D233,Purchases!$L:$L,0))),"")</f>
        <v/>
      </c>
    </row>
    <row r="234" customFormat="false" ht="15" hidden="false" customHeight="false" outlineLevel="0" collapsed="false">
      <c r="A234" s="13"/>
      <c r="B234" s="13"/>
      <c r="C234" s="13"/>
      <c r="D234" s="10" t="str">
        <f aca="false">IF($A234="","",COUNTIF(Purchases!$C:$C,$A234))</f>
        <v/>
      </c>
      <c r="E234" s="11" t="str">
        <f aca="false">IFERROR(IF($A234="","",INDEX(Purchases!$I:$I,MATCH($A234&amp;"|"&amp;$D234,Purchases!$L:$L,0))),"")</f>
        <v/>
      </c>
    </row>
    <row r="235" customFormat="false" ht="15" hidden="false" customHeight="false" outlineLevel="0" collapsed="false">
      <c r="A235" s="13"/>
      <c r="B235" s="13"/>
      <c r="C235" s="13"/>
      <c r="D235" s="10" t="str">
        <f aca="false">IF($A235="","",COUNTIF(Purchases!$C:$C,$A235))</f>
        <v/>
      </c>
      <c r="E235" s="11" t="str">
        <f aca="false">IFERROR(IF($A235="","",INDEX(Purchases!$I:$I,MATCH($A235&amp;"|"&amp;$D235,Purchases!$L:$L,0))),"")</f>
        <v/>
      </c>
    </row>
    <row r="236" customFormat="false" ht="15" hidden="false" customHeight="false" outlineLevel="0" collapsed="false">
      <c r="A236" s="13"/>
      <c r="B236" s="13"/>
      <c r="C236" s="13"/>
      <c r="D236" s="10" t="str">
        <f aca="false">IF($A236="","",COUNTIF(Purchases!$C:$C,$A236))</f>
        <v/>
      </c>
      <c r="E236" s="11" t="str">
        <f aca="false">IFERROR(IF($A236="","",INDEX(Purchases!$I:$I,MATCH($A236&amp;"|"&amp;$D236,Purchases!$L:$L,0))),"")</f>
        <v/>
      </c>
    </row>
    <row r="237" customFormat="false" ht="15" hidden="false" customHeight="false" outlineLevel="0" collapsed="false">
      <c r="A237" s="13"/>
      <c r="B237" s="13"/>
      <c r="C237" s="13"/>
      <c r="D237" s="10" t="str">
        <f aca="false">IF($A237="","",COUNTIF(Purchases!$C:$C,$A237))</f>
        <v/>
      </c>
      <c r="E237" s="11" t="str">
        <f aca="false">IFERROR(IF($A237="","",INDEX(Purchases!$I:$I,MATCH($A237&amp;"|"&amp;$D237,Purchases!$L:$L,0))),"")</f>
        <v/>
      </c>
    </row>
    <row r="238" customFormat="false" ht="15" hidden="false" customHeight="false" outlineLevel="0" collapsed="false">
      <c r="A238" s="13"/>
      <c r="B238" s="13"/>
      <c r="C238" s="13"/>
      <c r="D238" s="10" t="str">
        <f aca="false">IF($A238="","",COUNTIF(Purchases!$C:$C,$A238))</f>
        <v/>
      </c>
      <c r="E238" s="11" t="str">
        <f aca="false">IFERROR(IF($A238="","",INDEX(Purchases!$I:$I,MATCH($A238&amp;"|"&amp;$D238,Purchases!$L:$L,0))),"")</f>
        <v/>
      </c>
    </row>
    <row r="239" customFormat="false" ht="15" hidden="false" customHeight="false" outlineLevel="0" collapsed="false">
      <c r="A239" s="13"/>
      <c r="B239" s="13"/>
      <c r="C239" s="13"/>
      <c r="D239" s="10" t="str">
        <f aca="false">IF($A239="","",COUNTIF(Purchases!$C:$C,$A239))</f>
        <v/>
      </c>
      <c r="E239" s="11" t="str">
        <f aca="false">IFERROR(IF($A239="","",INDEX(Purchases!$I:$I,MATCH($A239&amp;"|"&amp;$D239,Purchases!$L:$L,0))),"")</f>
        <v/>
      </c>
    </row>
    <row r="240" customFormat="false" ht="15" hidden="false" customHeight="false" outlineLevel="0" collapsed="false">
      <c r="A240" s="13"/>
      <c r="B240" s="13"/>
      <c r="C240" s="13"/>
      <c r="D240" s="10" t="str">
        <f aca="false">IF($A240="","",COUNTIF(Purchases!$C:$C,$A240))</f>
        <v/>
      </c>
      <c r="E240" s="11" t="str">
        <f aca="false">IFERROR(IF($A240="","",INDEX(Purchases!$I:$I,MATCH($A240&amp;"|"&amp;$D240,Purchases!$L:$L,0))),"")</f>
        <v/>
      </c>
    </row>
    <row r="241" customFormat="false" ht="15" hidden="false" customHeight="false" outlineLevel="0" collapsed="false">
      <c r="A241" s="13"/>
      <c r="B241" s="13"/>
      <c r="C241" s="13"/>
      <c r="D241" s="10" t="str">
        <f aca="false">IF($A241="","",COUNTIF(Purchases!$C:$C,$A241))</f>
        <v/>
      </c>
      <c r="E241" s="11" t="str">
        <f aca="false">IFERROR(IF($A241="","",INDEX(Purchases!$I:$I,MATCH($A241&amp;"|"&amp;$D241,Purchases!$L:$L,0))),"")</f>
        <v/>
      </c>
    </row>
    <row r="242" customFormat="false" ht="15" hidden="false" customHeight="false" outlineLevel="0" collapsed="false">
      <c r="A242" s="13"/>
      <c r="B242" s="13"/>
      <c r="C242" s="13"/>
      <c r="D242" s="10" t="str">
        <f aca="false">IF($A242="","",COUNTIF(Purchases!$C:$C,$A242))</f>
        <v/>
      </c>
      <c r="E242" s="11" t="str">
        <f aca="false">IFERROR(IF($A242="","",INDEX(Purchases!$I:$I,MATCH($A242&amp;"|"&amp;$D242,Purchases!$L:$L,0))),"")</f>
        <v/>
      </c>
    </row>
    <row r="243" customFormat="false" ht="15" hidden="false" customHeight="false" outlineLevel="0" collapsed="false">
      <c r="A243" s="13"/>
      <c r="B243" s="13"/>
      <c r="C243" s="13"/>
      <c r="D243" s="10" t="str">
        <f aca="false">IF($A243="","",COUNTIF(Purchases!$C:$C,$A243))</f>
        <v/>
      </c>
      <c r="E243" s="11" t="str">
        <f aca="false">IFERROR(IF($A243="","",INDEX(Purchases!$I:$I,MATCH($A243&amp;"|"&amp;$D243,Purchases!$L:$L,0))),"")</f>
        <v/>
      </c>
    </row>
    <row r="244" customFormat="false" ht="15" hidden="false" customHeight="false" outlineLevel="0" collapsed="false">
      <c r="A244" s="13"/>
      <c r="B244" s="13"/>
      <c r="C244" s="13"/>
      <c r="D244" s="10" t="str">
        <f aca="false">IF($A244="","",COUNTIF(Purchases!$C:$C,$A244))</f>
        <v/>
      </c>
      <c r="E244" s="11" t="str">
        <f aca="false">IFERROR(IF($A244="","",INDEX(Purchases!$I:$I,MATCH($A244&amp;"|"&amp;$D244,Purchases!$L:$L,0))),"")</f>
        <v/>
      </c>
    </row>
    <row r="245" customFormat="false" ht="15" hidden="false" customHeight="false" outlineLevel="0" collapsed="false">
      <c r="A245" s="13"/>
      <c r="B245" s="13"/>
      <c r="C245" s="13"/>
      <c r="D245" s="10" t="str">
        <f aca="false">IF($A245="","",COUNTIF(Purchases!$C:$C,$A245))</f>
        <v/>
      </c>
      <c r="E245" s="11" t="str">
        <f aca="false">IFERROR(IF($A245="","",INDEX(Purchases!$I:$I,MATCH($A245&amp;"|"&amp;$D245,Purchases!$L:$L,0))),"")</f>
        <v/>
      </c>
    </row>
    <row r="246" customFormat="false" ht="15" hidden="false" customHeight="false" outlineLevel="0" collapsed="false">
      <c r="A246" s="13"/>
      <c r="B246" s="13"/>
      <c r="C246" s="13"/>
      <c r="D246" s="10" t="str">
        <f aca="false">IF($A246="","",COUNTIF(Purchases!$C:$C,$A246))</f>
        <v/>
      </c>
      <c r="E246" s="11" t="str">
        <f aca="false">IFERROR(IF($A246="","",INDEX(Purchases!$I:$I,MATCH($A246&amp;"|"&amp;$D246,Purchases!$L:$L,0))),"")</f>
        <v/>
      </c>
    </row>
    <row r="247" customFormat="false" ht="15" hidden="false" customHeight="false" outlineLevel="0" collapsed="false">
      <c r="A247" s="13"/>
      <c r="B247" s="13"/>
      <c r="C247" s="13"/>
      <c r="D247" s="10" t="str">
        <f aca="false">IF($A247="","",COUNTIF(Purchases!$C:$C,$A247))</f>
        <v/>
      </c>
      <c r="E247" s="11" t="str">
        <f aca="false">IFERROR(IF($A247="","",INDEX(Purchases!$I:$I,MATCH($A247&amp;"|"&amp;$D247,Purchases!$L:$L,0))),"")</f>
        <v/>
      </c>
    </row>
    <row r="248" customFormat="false" ht="15" hidden="false" customHeight="false" outlineLevel="0" collapsed="false">
      <c r="A248" s="13"/>
      <c r="B248" s="13"/>
      <c r="C248" s="13"/>
      <c r="D248" s="10" t="str">
        <f aca="false">IF($A248="","",COUNTIF(Purchases!$C:$C,$A248))</f>
        <v/>
      </c>
      <c r="E248" s="11" t="str">
        <f aca="false">IFERROR(IF($A248="","",INDEX(Purchases!$I:$I,MATCH($A248&amp;"|"&amp;$D248,Purchases!$L:$L,0))),"")</f>
        <v/>
      </c>
    </row>
    <row r="249" customFormat="false" ht="15" hidden="false" customHeight="false" outlineLevel="0" collapsed="false">
      <c r="A249" s="13"/>
      <c r="B249" s="13"/>
      <c r="C249" s="13"/>
      <c r="D249" s="10" t="str">
        <f aca="false">IF($A249="","",COUNTIF(Purchases!$C:$C,$A249))</f>
        <v/>
      </c>
      <c r="E249" s="11" t="str">
        <f aca="false">IFERROR(IF($A249="","",INDEX(Purchases!$I:$I,MATCH($A249&amp;"|"&amp;$D249,Purchases!$L:$L,0))),"")</f>
        <v/>
      </c>
    </row>
    <row r="250" customFormat="false" ht="15" hidden="false" customHeight="false" outlineLevel="0" collapsed="false">
      <c r="A250" s="13"/>
      <c r="B250" s="13"/>
      <c r="C250" s="13"/>
      <c r="D250" s="10" t="str">
        <f aca="false">IF($A250="","",COUNTIF(Purchases!$C:$C,$A250))</f>
        <v/>
      </c>
      <c r="E250" s="11" t="str">
        <f aca="false">IFERROR(IF($A250="","",INDEX(Purchases!$I:$I,MATCH($A250&amp;"|"&amp;$D250,Purchases!$L:$L,0))),"")</f>
        <v/>
      </c>
    </row>
    <row r="251" customFormat="false" ht="15" hidden="false" customHeight="false" outlineLevel="0" collapsed="false">
      <c r="A251" s="13"/>
      <c r="B251" s="13"/>
      <c r="C251" s="13"/>
      <c r="D251" s="10" t="str">
        <f aca="false">IF($A251="","",COUNTIF(Purchases!$C:$C,$A251))</f>
        <v/>
      </c>
      <c r="E251" s="11" t="str">
        <f aca="false">IFERROR(IF($A251="","",INDEX(Purchases!$I:$I,MATCH($A251&amp;"|"&amp;$D251,Purchases!$L:$L,0))),"")</f>
        <v/>
      </c>
    </row>
    <row r="252" customFormat="false" ht="15" hidden="false" customHeight="false" outlineLevel="0" collapsed="false">
      <c r="A252" s="13"/>
      <c r="B252" s="13"/>
      <c r="C252" s="13"/>
      <c r="D252" s="10" t="str">
        <f aca="false">IF($A252="","",COUNTIF(Purchases!$C:$C,$A252))</f>
        <v/>
      </c>
      <c r="E252" s="11" t="str">
        <f aca="false">IFERROR(IF($A252="","",INDEX(Purchases!$I:$I,MATCH($A252&amp;"|"&amp;$D252,Purchases!$L:$L,0))),"")</f>
        <v/>
      </c>
    </row>
    <row r="253" customFormat="false" ht="15" hidden="false" customHeight="false" outlineLevel="0" collapsed="false">
      <c r="A253" s="13"/>
      <c r="B253" s="13"/>
      <c r="C253" s="13"/>
      <c r="D253" s="10" t="str">
        <f aca="false">IF($A253="","",COUNTIF(Purchases!$C:$C,$A253))</f>
        <v/>
      </c>
      <c r="E253" s="11" t="str">
        <f aca="false">IFERROR(IF($A253="","",INDEX(Purchases!$I:$I,MATCH($A253&amp;"|"&amp;$D253,Purchases!$L:$L,0))),"")</f>
        <v/>
      </c>
    </row>
    <row r="254" customFormat="false" ht="15" hidden="false" customHeight="false" outlineLevel="0" collapsed="false">
      <c r="A254" s="13"/>
      <c r="B254" s="13"/>
      <c r="C254" s="13"/>
      <c r="D254" s="10" t="str">
        <f aca="false">IF($A254="","",COUNTIF(Purchases!$C:$C,$A254))</f>
        <v/>
      </c>
      <c r="E254" s="11" t="str">
        <f aca="false">IFERROR(IF($A254="","",INDEX(Purchases!$I:$I,MATCH($A254&amp;"|"&amp;$D254,Purchases!$L:$L,0))),"")</f>
        <v/>
      </c>
    </row>
    <row r="255" customFormat="false" ht="15" hidden="false" customHeight="false" outlineLevel="0" collapsed="false">
      <c r="A255" s="13"/>
      <c r="B255" s="13"/>
      <c r="C255" s="13"/>
      <c r="D255" s="10" t="str">
        <f aca="false">IF($A255="","",COUNTIF(Purchases!$C:$C,$A255))</f>
        <v/>
      </c>
      <c r="E255" s="11" t="str">
        <f aca="false">IFERROR(IF($A255="","",INDEX(Purchases!$I:$I,MATCH($A255&amp;"|"&amp;$D255,Purchases!$L:$L,0))),"")</f>
        <v/>
      </c>
    </row>
    <row r="256" customFormat="false" ht="15" hidden="false" customHeight="false" outlineLevel="0" collapsed="false">
      <c r="A256" s="13"/>
      <c r="B256" s="13"/>
      <c r="C256" s="13"/>
      <c r="D256" s="10" t="str">
        <f aca="false">IF($A256="","",COUNTIF(Purchases!$C:$C,$A256))</f>
        <v/>
      </c>
      <c r="E256" s="11" t="str">
        <f aca="false">IFERROR(IF($A256="","",INDEX(Purchases!$I:$I,MATCH($A256&amp;"|"&amp;$D256,Purchases!$L:$L,0))),"")</f>
        <v/>
      </c>
    </row>
    <row r="257" customFormat="false" ht="15" hidden="false" customHeight="false" outlineLevel="0" collapsed="false">
      <c r="A257" s="13"/>
      <c r="B257" s="13"/>
      <c r="C257" s="13"/>
      <c r="D257" s="10" t="str">
        <f aca="false">IF($A257="","",COUNTIF(Purchases!$C:$C,$A257))</f>
        <v/>
      </c>
      <c r="E257" s="11" t="str">
        <f aca="false">IFERROR(IF($A257="","",INDEX(Purchases!$I:$I,MATCH($A257&amp;"|"&amp;$D257,Purchases!$L:$L,0))),"")</f>
        <v/>
      </c>
    </row>
    <row r="258" customFormat="false" ht="15" hidden="false" customHeight="false" outlineLevel="0" collapsed="false">
      <c r="A258" s="13"/>
      <c r="B258" s="13"/>
      <c r="C258" s="13"/>
      <c r="D258" s="10" t="str">
        <f aca="false">IF($A258="","",COUNTIF(Purchases!$C:$C,$A258))</f>
        <v/>
      </c>
      <c r="E258" s="11" t="str">
        <f aca="false">IFERROR(IF($A258="","",INDEX(Purchases!$I:$I,MATCH($A258&amp;"|"&amp;$D258,Purchases!$L:$L,0))),"")</f>
        <v/>
      </c>
    </row>
    <row r="259" customFormat="false" ht="15" hidden="false" customHeight="false" outlineLevel="0" collapsed="false">
      <c r="A259" s="13"/>
      <c r="B259" s="13"/>
      <c r="C259" s="13"/>
      <c r="D259" s="10" t="str">
        <f aca="false">IF($A259="","",COUNTIF(Purchases!$C:$C,$A259))</f>
        <v/>
      </c>
      <c r="E259" s="11" t="str">
        <f aca="false">IFERROR(IF($A259="","",INDEX(Purchases!$I:$I,MATCH($A259&amp;"|"&amp;$D259,Purchases!$L:$L,0))),"")</f>
        <v/>
      </c>
    </row>
    <row r="260" customFormat="false" ht="15" hidden="false" customHeight="false" outlineLevel="0" collapsed="false">
      <c r="A260" s="13"/>
      <c r="B260" s="13"/>
      <c r="C260" s="13"/>
      <c r="D260" s="10" t="str">
        <f aca="false">IF($A260="","",COUNTIF(Purchases!$C:$C,$A260))</f>
        <v/>
      </c>
      <c r="E260" s="11" t="str">
        <f aca="false">IFERROR(IF($A260="","",INDEX(Purchases!$I:$I,MATCH($A260&amp;"|"&amp;$D260,Purchases!$L:$L,0))),"")</f>
        <v/>
      </c>
    </row>
    <row r="261" customFormat="false" ht="15" hidden="false" customHeight="false" outlineLevel="0" collapsed="false">
      <c r="A261" s="13"/>
      <c r="B261" s="13"/>
      <c r="C261" s="13"/>
      <c r="D261" s="10" t="str">
        <f aca="false">IF($A261="","",COUNTIF(Purchases!$C:$C,$A261))</f>
        <v/>
      </c>
      <c r="E261" s="11" t="str">
        <f aca="false">IFERROR(IF($A261="","",INDEX(Purchases!$I:$I,MATCH($A261&amp;"|"&amp;$D261,Purchases!$L:$L,0))),"")</f>
        <v/>
      </c>
    </row>
    <row r="262" customFormat="false" ht="15" hidden="false" customHeight="false" outlineLevel="0" collapsed="false">
      <c r="A262" s="13"/>
      <c r="B262" s="13"/>
      <c r="C262" s="13"/>
      <c r="D262" s="10" t="str">
        <f aca="false">IF($A262="","",COUNTIF(Purchases!$C:$C,$A262))</f>
        <v/>
      </c>
      <c r="E262" s="11" t="str">
        <f aca="false">IFERROR(IF($A262="","",INDEX(Purchases!$I:$I,MATCH($A262&amp;"|"&amp;$D262,Purchases!$L:$L,0))),"")</f>
        <v/>
      </c>
    </row>
    <row r="263" customFormat="false" ht="15" hidden="false" customHeight="false" outlineLevel="0" collapsed="false">
      <c r="A263" s="13"/>
      <c r="B263" s="13"/>
      <c r="C263" s="13"/>
      <c r="D263" s="10" t="str">
        <f aca="false">IF($A263="","",COUNTIF(Purchases!$C:$C,$A263))</f>
        <v/>
      </c>
      <c r="E263" s="11" t="str">
        <f aca="false">IFERROR(IF($A263="","",INDEX(Purchases!$I:$I,MATCH($A263&amp;"|"&amp;$D263,Purchases!$L:$L,0))),"")</f>
        <v/>
      </c>
    </row>
    <row r="264" customFormat="false" ht="15" hidden="false" customHeight="false" outlineLevel="0" collapsed="false">
      <c r="A264" s="13"/>
      <c r="B264" s="13"/>
      <c r="C264" s="13"/>
      <c r="D264" s="10" t="str">
        <f aca="false">IF($A264="","",COUNTIF(Purchases!$C:$C,$A264))</f>
        <v/>
      </c>
      <c r="E264" s="11" t="str">
        <f aca="false">IFERROR(IF($A264="","",INDEX(Purchases!$I:$I,MATCH($A264&amp;"|"&amp;$D264,Purchases!$L:$L,0))),"")</f>
        <v/>
      </c>
    </row>
    <row r="265" customFormat="false" ht="15" hidden="false" customHeight="false" outlineLevel="0" collapsed="false">
      <c r="A265" s="13"/>
      <c r="B265" s="13"/>
      <c r="C265" s="13"/>
      <c r="D265" s="10" t="str">
        <f aca="false">IF($A265="","",COUNTIF(Purchases!$C:$C,$A265))</f>
        <v/>
      </c>
      <c r="E265" s="11" t="str">
        <f aca="false">IFERROR(IF($A265="","",INDEX(Purchases!$I:$I,MATCH($A265&amp;"|"&amp;$D265,Purchases!$L:$L,0))),"")</f>
        <v/>
      </c>
    </row>
    <row r="266" customFormat="false" ht="15" hidden="false" customHeight="false" outlineLevel="0" collapsed="false">
      <c r="A266" s="13"/>
      <c r="B266" s="13"/>
      <c r="C266" s="13"/>
      <c r="D266" s="10" t="str">
        <f aca="false">IF($A266="","",COUNTIF(Purchases!$C:$C,$A266))</f>
        <v/>
      </c>
      <c r="E266" s="11" t="str">
        <f aca="false">IFERROR(IF($A266="","",INDEX(Purchases!$I:$I,MATCH($A266&amp;"|"&amp;$D266,Purchases!$L:$L,0))),"")</f>
        <v/>
      </c>
    </row>
    <row r="267" customFormat="false" ht="15" hidden="false" customHeight="false" outlineLevel="0" collapsed="false">
      <c r="A267" s="13"/>
      <c r="B267" s="13"/>
      <c r="C267" s="13"/>
      <c r="D267" s="10" t="str">
        <f aca="false">IF($A267="","",COUNTIF(Purchases!$C:$C,$A267))</f>
        <v/>
      </c>
      <c r="E267" s="11" t="str">
        <f aca="false">IFERROR(IF($A267="","",INDEX(Purchases!$I:$I,MATCH($A267&amp;"|"&amp;$D267,Purchases!$L:$L,0))),"")</f>
        <v/>
      </c>
    </row>
    <row r="268" customFormat="false" ht="15" hidden="false" customHeight="false" outlineLevel="0" collapsed="false">
      <c r="A268" s="13"/>
      <c r="B268" s="13"/>
      <c r="C268" s="13"/>
      <c r="D268" s="10" t="str">
        <f aca="false">IF($A268="","",COUNTIF(Purchases!$C:$C,$A268))</f>
        <v/>
      </c>
      <c r="E268" s="11" t="str">
        <f aca="false">IFERROR(IF($A268="","",INDEX(Purchases!$I:$I,MATCH($A268&amp;"|"&amp;$D268,Purchases!$L:$L,0))),"")</f>
        <v/>
      </c>
    </row>
    <row r="269" customFormat="false" ht="15" hidden="false" customHeight="false" outlineLevel="0" collapsed="false">
      <c r="A269" s="13"/>
      <c r="B269" s="13"/>
      <c r="C269" s="13"/>
      <c r="D269" s="10" t="str">
        <f aca="false">IF($A269="","",COUNTIF(Purchases!$C:$C,$A269))</f>
        <v/>
      </c>
      <c r="E269" s="11" t="str">
        <f aca="false">IFERROR(IF($A269="","",INDEX(Purchases!$I:$I,MATCH($A269&amp;"|"&amp;$D269,Purchases!$L:$L,0))),"")</f>
        <v/>
      </c>
    </row>
    <row r="270" customFormat="false" ht="15" hidden="false" customHeight="false" outlineLevel="0" collapsed="false">
      <c r="A270" s="13"/>
      <c r="B270" s="13"/>
      <c r="C270" s="13"/>
      <c r="D270" s="10" t="str">
        <f aca="false">IF($A270="","",COUNTIF(Purchases!$C:$C,$A270))</f>
        <v/>
      </c>
      <c r="E270" s="11" t="str">
        <f aca="false">IFERROR(IF($A270="","",INDEX(Purchases!$I:$I,MATCH($A270&amp;"|"&amp;$D270,Purchases!$L:$L,0))),"")</f>
        <v/>
      </c>
    </row>
    <row r="271" customFormat="false" ht="15" hidden="false" customHeight="false" outlineLevel="0" collapsed="false">
      <c r="A271" s="13"/>
      <c r="B271" s="13"/>
      <c r="C271" s="13"/>
      <c r="D271" s="10" t="str">
        <f aca="false">IF($A271="","",COUNTIF(Purchases!$C:$C,$A271))</f>
        <v/>
      </c>
      <c r="E271" s="11" t="str">
        <f aca="false">IFERROR(IF($A271="","",INDEX(Purchases!$I:$I,MATCH($A271&amp;"|"&amp;$D271,Purchases!$L:$L,0))),"")</f>
        <v/>
      </c>
    </row>
    <row r="272" customFormat="false" ht="15" hidden="false" customHeight="false" outlineLevel="0" collapsed="false">
      <c r="A272" s="13"/>
      <c r="B272" s="13"/>
      <c r="C272" s="13"/>
      <c r="D272" s="10" t="str">
        <f aca="false">IF($A272="","",COUNTIF(Purchases!$C:$C,$A272))</f>
        <v/>
      </c>
      <c r="E272" s="11" t="str">
        <f aca="false">IFERROR(IF($A272="","",INDEX(Purchases!$I:$I,MATCH($A272&amp;"|"&amp;$D272,Purchases!$L:$L,0))),"")</f>
        <v/>
      </c>
    </row>
    <row r="273" customFormat="false" ht="15" hidden="false" customHeight="false" outlineLevel="0" collapsed="false">
      <c r="A273" s="13"/>
      <c r="B273" s="13"/>
      <c r="C273" s="13"/>
      <c r="D273" s="10" t="str">
        <f aca="false">IF($A273="","",COUNTIF(Purchases!$C:$C,$A273))</f>
        <v/>
      </c>
      <c r="E273" s="11" t="str">
        <f aca="false">IFERROR(IF($A273="","",INDEX(Purchases!$I:$I,MATCH($A273&amp;"|"&amp;$D273,Purchases!$L:$L,0))),"")</f>
        <v/>
      </c>
    </row>
    <row r="274" customFormat="false" ht="15" hidden="false" customHeight="false" outlineLevel="0" collapsed="false">
      <c r="A274" s="13"/>
      <c r="B274" s="13"/>
      <c r="C274" s="13"/>
      <c r="D274" s="10" t="str">
        <f aca="false">IF($A274="","",COUNTIF(Purchases!$C:$C,$A274))</f>
        <v/>
      </c>
      <c r="E274" s="11" t="str">
        <f aca="false">IFERROR(IF($A274="","",INDEX(Purchases!$I:$I,MATCH($A274&amp;"|"&amp;$D274,Purchases!$L:$L,0))),"")</f>
        <v/>
      </c>
    </row>
    <row r="275" customFormat="false" ht="15" hidden="false" customHeight="false" outlineLevel="0" collapsed="false">
      <c r="A275" s="13"/>
      <c r="B275" s="13"/>
      <c r="C275" s="13"/>
      <c r="D275" s="10" t="str">
        <f aca="false">IF($A275="","",COUNTIF(Purchases!$C:$C,$A275))</f>
        <v/>
      </c>
      <c r="E275" s="11" t="str">
        <f aca="false">IFERROR(IF($A275="","",INDEX(Purchases!$I:$I,MATCH($A275&amp;"|"&amp;$D275,Purchases!$L:$L,0))),"")</f>
        <v/>
      </c>
    </row>
    <row r="276" customFormat="false" ht="15" hidden="false" customHeight="false" outlineLevel="0" collapsed="false">
      <c r="A276" s="13"/>
      <c r="B276" s="13"/>
      <c r="C276" s="13"/>
      <c r="D276" s="10" t="str">
        <f aca="false">IF($A276="","",COUNTIF(Purchases!$C:$C,$A276))</f>
        <v/>
      </c>
      <c r="E276" s="11" t="str">
        <f aca="false">IFERROR(IF($A276="","",INDEX(Purchases!$I:$I,MATCH($A276&amp;"|"&amp;$D276,Purchases!$L:$L,0))),"")</f>
        <v/>
      </c>
    </row>
    <row r="277" customFormat="false" ht="15" hidden="false" customHeight="false" outlineLevel="0" collapsed="false">
      <c r="A277" s="13"/>
      <c r="B277" s="13"/>
      <c r="C277" s="13"/>
      <c r="D277" s="10" t="str">
        <f aca="false">IF($A277="","",COUNTIF(Purchases!$C:$C,$A277))</f>
        <v/>
      </c>
      <c r="E277" s="11" t="str">
        <f aca="false">IFERROR(IF($A277="","",INDEX(Purchases!$I:$I,MATCH($A277&amp;"|"&amp;$D277,Purchases!$L:$L,0))),"")</f>
        <v/>
      </c>
    </row>
    <row r="278" customFormat="false" ht="15" hidden="false" customHeight="false" outlineLevel="0" collapsed="false">
      <c r="A278" s="13"/>
      <c r="B278" s="13"/>
      <c r="C278" s="13"/>
      <c r="D278" s="10" t="str">
        <f aca="false">IF($A278="","",COUNTIF(Purchases!$C:$C,$A278))</f>
        <v/>
      </c>
      <c r="E278" s="11" t="str">
        <f aca="false">IFERROR(IF($A278="","",INDEX(Purchases!$I:$I,MATCH($A278&amp;"|"&amp;$D278,Purchases!$L:$L,0))),"")</f>
        <v/>
      </c>
    </row>
    <row r="279" customFormat="false" ht="15" hidden="false" customHeight="false" outlineLevel="0" collapsed="false">
      <c r="A279" s="13"/>
      <c r="B279" s="13"/>
      <c r="C279" s="13"/>
      <c r="D279" s="10" t="str">
        <f aca="false">IF($A279="","",COUNTIF(Purchases!$C:$C,$A279))</f>
        <v/>
      </c>
      <c r="E279" s="11" t="str">
        <f aca="false">IFERROR(IF($A279="","",INDEX(Purchases!$I:$I,MATCH($A279&amp;"|"&amp;$D279,Purchases!$L:$L,0))),"")</f>
        <v/>
      </c>
    </row>
    <row r="280" customFormat="false" ht="15" hidden="false" customHeight="false" outlineLevel="0" collapsed="false">
      <c r="A280" s="13"/>
      <c r="B280" s="13"/>
      <c r="C280" s="13"/>
      <c r="D280" s="10" t="str">
        <f aca="false">IF($A280="","",COUNTIF(Purchases!$C:$C,$A280))</f>
        <v/>
      </c>
      <c r="E280" s="11" t="str">
        <f aca="false">IFERROR(IF($A280="","",INDEX(Purchases!$I:$I,MATCH($A280&amp;"|"&amp;$D280,Purchases!$L:$L,0))),"")</f>
        <v/>
      </c>
    </row>
    <row r="281" customFormat="false" ht="15" hidden="false" customHeight="false" outlineLevel="0" collapsed="false">
      <c r="A281" s="13"/>
      <c r="B281" s="13"/>
      <c r="C281" s="13"/>
      <c r="D281" s="10" t="str">
        <f aca="false">IF($A281="","",COUNTIF(Purchases!$C:$C,$A281))</f>
        <v/>
      </c>
      <c r="E281" s="11" t="str">
        <f aca="false">IFERROR(IF($A281="","",INDEX(Purchases!$I:$I,MATCH($A281&amp;"|"&amp;$D281,Purchases!$L:$L,0))),"")</f>
        <v/>
      </c>
    </row>
    <row r="282" customFormat="false" ht="15" hidden="false" customHeight="false" outlineLevel="0" collapsed="false">
      <c r="A282" s="13"/>
      <c r="B282" s="13"/>
      <c r="C282" s="13"/>
      <c r="D282" s="10" t="str">
        <f aca="false">IF($A282="","",COUNTIF(Purchases!$C:$C,$A282))</f>
        <v/>
      </c>
      <c r="E282" s="11" t="str">
        <f aca="false">IFERROR(IF($A282="","",INDEX(Purchases!$I:$I,MATCH($A282&amp;"|"&amp;$D282,Purchases!$L:$L,0))),"")</f>
        <v/>
      </c>
    </row>
    <row r="283" customFormat="false" ht="15" hidden="false" customHeight="false" outlineLevel="0" collapsed="false">
      <c r="A283" s="13"/>
      <c r="B283" s="13"/>
      <c r="C283" s="13"/>
      <c r="D283" s="10" t="str">
        <f aca="false">IF($A283="","",COUNTIF(Purchases!$C:$C,$A283))</f>
        <v/>
      </c>
      <c r="E283" s="11" t="str">
        <f aca="false">IFERROR(IF($A283="","",INDEX(Purchases!$I:$I,MATCH($A283&amp;"|"&amp;$D283,Purchases!$L:$L,0))),"")</f>
        <v/>
      </c>
    </row>
    <row r="284" customFormat="false" ht="15" hidden="false" customHeight="false" outlineLevel="0" collapsed="false">
      <c r="A284" s="13"/>
      <c r="B284" s="13"/>
      <c r="C284" s="13"/>
      <c r="D284" s="10" t="str">
        <f aca="false">IF($A284="","",COUNTIF(Purchases!$C:$C,$A284))</f>
        <v/>
      </c>
      <c r="E284" s="11" t="str">
        <f aca="false">IFERROR(IF($A284="","",INDEX(Purchases!$I:$I,MATCH($A284&amp;"|"&amp;$D284,Purchases!$L:$L,0))),"")</f>
        <v/>
      </c>
    </row>
    <row r="285" customFormat="false" ht="15" hidden="false" customHeight="false" outlineLevel="0" collapsed="false">
      <c r="A285" s="13"/>
      <c r="B285" s="13"/>
      <c r="C285" s="13"/>
      <c r="D285" s="10" t="str">
        <f aca="false">IF($A285="","",COUNTIF(Purchases!$C:$C,$A285))</f>
        <v/>
      </c>
      <c r="E285" s="11" t="str">
        <f aca="false">IFERROR(IF($A285="","",INDEX(Purchases!$I:$I,MATCH($A285&amp;"|"&amp;$D285,Purchases!$L:$L,0))),"")</f>
        <v/>
      </c>
    </row>
    <row r="286" customFormat="false" ht="15" hidden="false" customHeight="false" outlineLevel="0" collapsed="false">
      <c r="A286" s="13"/>
      <c r="B286" s="13"/>
      <c r="C286" s="13"/>
      <c r="D286" s="10" t="str">
        <f aca="false">IF($A286="","",COUNTIF(Purchases!$C:$C,$A286))</f>
        <v/>
      </c>
      <c r="E286" s="11" t="str">
        <f aca="false">IFERROR(IF($A286="","",INDEX(Purchases!$I:$I,MATCH($A286&amp;"|"&amp;$D286,Purchases!$L:$L,0))),"")</f>
        <v/>
      </c>
    </row>
    <row r="287" customFormat="false" ht="15" hidden="false" customHeight="false" outlineLevel="0" collapsed="false">
      <c r="A287" s="13"/>
      <c r="B287" s="13"/>
      <c r="C287" s="13"/>
      <c r="D287" s="10" t="str">
        <f aca="false">IF($A287="","",COUNTIF(Purchases!$C:$C,$A287))</f>
        <v/>
      </c>
      <c r="E287" s="11" t="str">
        <f aca="false">IFERROR(IF($A287="","",INDEX(Purchases!$I:$I,MATCH($A287&amp;"|"&amp;$D287,Purchases!$L:$L,0))),"")</f>
        <v/>
      </c>
    </row>
    <row r="288" customFormat="false" ht="15" hidden="false" customHeight="false" outlineLevel="0" collapsed="false">
      <c r="A288" s="13"/>
      <c r="B288" s="13"/>
      <c r="C288" s="13"/>
      <c r="D288" s="10" t="str">
        <f aca="false">IF($A288="","",COUNTIF(Purchases!$C:$C,$A288))</f>
        <v/>
      </c>
      <c r="E288" s="11" t="str">
        <f aca="false">IFERROR(IF($A288="","",INDEX(Purchases!$I:$I,MATCH($A288&amp;"|"&amp;$D288,Purchases!$L:$L,0))),"")</f>
        <v/>
      </c>
    </row>
    <row r="289" customFormat="false" ht="15" hidden="false" customHeight="false" outlineLevel="0" collapsed="false">
      <c r="A289" s="13"/>
      <c r="B289" s="13"/>
      <c r="C289" s="13"/>
      <c r="D289" s="10" t="str">
        <f aca="false">IF($A289="","",COUNTIF(Purchases!$C:$C,$A289))</f>
        <v/>
      </c>
      <c r="E289" s="11" t="str">
        <f aca="false">IFERROR(IF($A289="","",INDEX(Purchases!$I:$I,MATCH($A289&amp;"|"&amp;$D289,Purchases!$L:$L,0))),"")</f>
        <v/>
      </c>
    </row>
    <row r="290" customFormat="false" ht="15" hidden="false" customHeight="false" outlineLevel="0" collapsed="false">
      <c r="A290" s="13"/>
      <c r="B290" s="13"/>
      <c r="C290" s="13"/>
      <c r="D290" s="10" t="str">
        <f aca="false">IF($A290="","",COUNTIF(Purchases!$C:$C,$A290))</f>
        <v/>
      </c>
      <c r="E290" s="11" t="str">
        <f aca="false">IFERROR(IF($A290="","",INDEX(Purchases!$I:$I,MATCH($A290&amp;"|"&amp;$D290,Purchases!$L:$L,0))),"")</f>
        <v/>
      </c>
    </row>
    <row r="291" customFormat="false" ht="15" hidden="false" customHeight="false" outlineLevel="0" collapsed="false">
      <c r="A291" s="13"/>
      <c r="B291" s="13"/>
      <c r="C291" s="13"/>
      <c r="D291" s="10" t="str">
        <f aca="false">IF($A291="","",COUNTIF(Purchases!$C:$C,$A291))</f>
        <v/>
      </c>
      <c r="E291" s="11" t="str">
        <f aca="false">IFERROR(IF($A291="","",INDEX(Purchases!$I:$I,MATCH($A291&amp;"|"&amp;$D291,Purchases!$L:$L,0))),"")</f>
        <v/>
      </c>
    </row>
    <row r="292" customFormat="false" ht="15" hidden="false" customHeight="false" outlineLevel="0" collapsed="false">
      <c r="A292" s="13"/>
      <c r="B292" s="13"/>
      <c r="C292" s="13"/>
      <c r="D292" s="10" t="str">
        <f aca="false">IF($A292="","",COUNTIF(Purchases!$C:$C,$A292))</f>
        <v/>
      </c>
      <c r="E292" s="11" t="str">
        <f aca="false">IFERROR(IF($A292="","",INDEX(Purchases!$I:$I,MATCH($A292&amp;"|"&amp;$D292,Purchases!$L:$L,0))),"")</f>
        <v/>
      </c>
    </row>
    <row r="293" customFormat="false" ht="15" hidden="false" customHeight="false" outlineLevel="0" collapsed="false">
      <c r="A293" s="13"/>
      <c r="B293" s="13"/>
      <c r="C293" s="13"/>
      <c r="D293" s="10" t="str">
        <f aca="false">IF($A293="","",COUNTIF(Purchases!$C:$C,$A293))</f>
        <v/>
      </c>
      <c r="E293" s="11" t="str">
        <f aca="false">IFERROR(IF($A293="","",INDEX(Purchases!$I:$I,MATCH($A293&amp;"|"&amp;$D293,Purchases!$L:$L,0))),"")</f>
        <v/>
      </c>
    </row>
    <row r="294" customFormat="false" ht="15" hidden="false" customHeight="false" outlineLevel="0" collapsed="false">
      <c r="A294" s="13"/>
      <c r="B294" s="13"/>
      <c r="C294" s="13"/>
      <c r="D294" s="10" t="str">
        <f aca="false">IF($A294="","",COUNTIF(Purchases!$C:$C,$A294))</f>
        <v/>
      </c>
      <c r="E294" s="11" t="str">
        <f aca="false">IFERROR(IF($A294="","",INDEX(Purchases!$I:$I,MATCH($A294&amp;"|"&amp;$D294,Purchases!$L:$L,0))),"")</f>
        <v/>
      </c>
    </row>
    <row r="295" customFormat="false" ht="15" hidden="false" customHeight="false" outlineLevel="0" collapsed="false">
      <c r="A295" s="13"/>
      <c r="B295" s="13"/>
      <c r="C295" s="13"/>
      <c r="D295" s="10" t="str">
        <f aca="false">IF($A295="","",COUNTIF(Purchases!$C:$C,$A295))</f>
        <v/>
      </c>
      <c r="E295" s="11" t="str">
        <f aca="false">IFERROR(IF($A295="","",INDEX(Purchases!$I:$I,MATCH($A295&amp;"|"&amp;$D295,Purchases!$L:$L,0))),"")</f>
        <v/>
      </c>
    </row>
    <row r="296" customFormat="false" ht="15" hidden="false" customHeight="false" outlineLevel="0" collapsed="false">
      <c r="A296" s="13"/>
      <c r="B296" s="13"/>
      <c r="C296" s="13"/>
      <c r="D296" s="10" t="str">
        <f aca="false">IF($A296="","",COUNTIF(Purchases!$C:$C,$A296))</f>
        <v/>
      </c>
      <c r="E296" s="11" t="str">
        <f aca="false">IFERROR(IF($A296="","",INDEX(Purchases!$I:$I,MATCH($A296&amp;"|"&amp;$D296,Purchases!$L:$L,0))),"")</f>
        <v/>
      </c>
    </row>
    <row r="297" customFormat="false" ht="15" hidden="false" customHeight="false" outlineLevel="0" collapsed="false">
      <c r="A297" s="13"/>
      <c r="B297" s="13"/>
      <c r="C297" s="13"/>
      <c r="D297" s="10" t="str">
        <f aca="false">IF($A297="","",COUNTIF(Purchases!$C:$C,$A297))</f>
        <v/>
      </c>
      <c r="E297" s="11" t="str">
        <f aca="false">IFERROR(IF($A297="","",INDEX(Purchases!$I:$I,MATCH($A297&amp;"|"&amp;$D297,Purchases!$L:$L,0))),"")</f>
        <v/>
      </c>
    </row>
    <row r="298" customFormat="false" ht="15" hidden="false" customHeight="false" outlineLevel="0" collapsed="false">
      <c r="A298" s="13"/>
      <c r="B298" s="13"/>
      <c r="C298" s="13"/>
      <c r="D298" s="10" t="str">
        <f aca="false">IF($A298="","",COUNTIF(Purchases!$C:$C,$A298))</f>
        <v/>
      </c>
      <c r="E298" s="11" t="str">
        <f aca="false">IFERROR(IF($A298="","",INDEX(Purchases!$I:$I,MATCH($A298&amp;"|"&amp;$D298,Purchases!$L:$L,0))),"")</f>
        <v/>
      </c>
    </row>
    <row r="299" customFormat="false" ht="15" hidden="false" customHeight="false" outlineLevel="0" collapsed="false">
      <c r="A299" s="13"/>
      <c r="B299" s="13"/>
      <c r="C299" s="13"/>
      <c r="D299" s="10" t="str">
        <f aca="false">IF($A299="","",COUNTIF(Purchases!$C:$C,$A299))</f>
        <v/>
      </c>
      <c r="E299" s="11" t="str">
        <f aca="false">IFERROR(IF($A299="","",INDEX(Purchases!$I:$I,MATCH($A299&amp;"|"&amp;$D299,Purchases!$L:$L,0))),"")</f>
        <v/>
      </c>
    </row>
    <row r="300" customFormat="false" ht="15" hidden="false" customHeight="false" outlineLevel="0" collapsed="false">
      <c r="A300" s="13"/>
      <c r="B300" s="13"/>
      <c r="C300" s="13"/>
      <c r="D300" s="10" t="str">
        <f aca="false">IF($A300="","",COUNTIF(Purchases!$C:$C,$A300))</f>
        <v/>
      </c>
      <c r="E300" s="11" t="str">
        <f aca="false">IFERROR(IF($A300="","",INDEX(Purchases!$I:$I,MATCH($A300&amp;"|"&amp;$D300,Purchases!$L:$L,0))),"")</f>
        <v/>
      </c>
    </row>
    <row r="301" customFormat="false" ht="15" hidden="false" customHeight="false" outlineLevel="0" collapsed="false">
      <c r="A301" s="13"/>
      <c r="B301" s="13"/>
      <c r="C301" s="13"/>
      <c r="D301" s="10" t="str">
        <f aca="false">IF($A301="","",COUNTIF(Purchases!$C:$C,$A301))</f>
        <v/>
      </c>
      <c r="E301" s="11" t="str">
        <f aca="false">IFERROR(IF($A301="","",INDEX(Purchases!$I:$I,MATCH($A301&amp;"|"&amp;$D301,Purchases!$L:$L,0))),"")</f>
        <v/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50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18"/>
    <col collapsed="false" customWidth="true" hidden="false" outlineLevel="0" max="3" min="3" style="0" width="40"/>
    <col collapsed="false" customWidth="true" hidden="false" outlineLevel="0" max="4" min="4" style="0" width="18"/>
    <col collapsed="false" customWidth="true" hidden="false" outlineLevel="0" max="5" min="5" style="0" width="10"/>
    <col collapsed="false" customWidth="true" hidden="false" outlineLevel="0" max="6" min="6" style="0" width="8"/>
    <col collapsed="false" customWidth="true" hidden="false" outlineLevel="0" max="7" min="7" style="0" width="12"/>
    <col collapsed="false" customWidth="true" hidden="false" outlineLevel="0" max="9" min="8" style="0" width="13"/>
    <col collapsed="false" customWidth="true" hidden="false" outlineLevel="0" max="10" min="10" style="0" width="14"/>
    <col collapsed="false" customWidth="true" hidden="false" outlineLevel="0" max="11" min="11" style="0" width="10"/>
    <col collapsed="false" customWidth="true" hidden="false" outlineLevel="0" max="12" min="12" style="0" width="34"/>
  </cols>
  <sheetData>
    <row r="1" customFormat="false" ht="15" hidden="false" customHeight="false" outlineLevel="0" collapsed="false">
      <c r="A1" s="8" t="s">
        <v>60</v>
      </c>
      <c r="B1" s="8" t="s">
        <v>61</v>
      </c>
      <c r="C1" s="8" t="s">
        <v>31</v>
      </c>
      <c r="D1" s="8" t="s">
        <v>32</v>
      </c>
      <c r="E1" s="8" t="s">
        <v>62</v>
      </c>
      <c r="F1" s="8" t="s">
        <v>63</v>
      </c>
      <c r="G1" s="8" t="s">
        <v>14</v>
      </c>
      <c r="H1" s="8" t="s">
        <v>64</v>
      </c>
      <c r="I1" s="8" t="s">
        <v>65</v>
      </c>
      <c r="J1" s="8" t="s">
        <v>66</v>
      </c>
      <c r="K1" s="8" t="s">
        <v>67</v>
      </c>
      <c r="L1" s="8" t="s">
        <v>68</v>
      </c>
    </row>
    <row r="2" customFormat="false" ht="15" hidden="false" customHeight="false" outlineLevel="0" collapsed="false">
      <c r="A2" s="14" t="s">
        <v>69</v>
      </c>
      <c r="B2" s="9" t="s">
        <v>70</v>
      </c>
      <c r="C2" s="9" t="s">
        <v>38</v>
      </c>
      <c r="D2" s="9" t="s">
        <v>39</v>
      </c>
      <c r="E2" s="15" t="n">
        <v>2</v>
      </c>
      <c r="F2" s="9" t="s">
        <v>40</v>
      </c>
      <c r="G2" s="16" t="n">
        <v>4.58</v>
      </c>
      <c r="H2" s="16" t="n">
        <v>0.8</v>
      </c>
      <c r="I2" s="11" t="n">
        <f aca="false">IFERROR(IF($G2="","",$G2/$E2),"")</f>
        <v>2.29</v>
      </c>
      <c r="J2" s="11" t="n">
        <f aca="false">IF($G2="","",$G2+N($H2))</f>
        <v>5.38</v>
      </c>
      <c r="K2" s="17" t="str">
        <f aca="false">IF($A2="","",TEXT($A2,"YYYY-MM"))</f>
        <v>2026-08</v>
      </c>
      <c r="L2" s="17" t="str">
        <f aca="false">IF($C2="","",$C2&amp;"|"&amp;COUNTIF($C$2:$C2,$C2))</f>
        <v>Mimosa butter, unsalted 250g|1</v>
      </c>
    </row>
    <row r="3" customFormat="false" ht="15" hidden="false" customHeight="false" outlineLevel="0" collapsed="false">
      <c r="A3" s="18"/>
      <c r="B3" s="12"/>
      <c r="C3" s="12"/>
      <c r="D3" s="12"/>
      <c r="E3" s="19"/>
      <c r="F3" s="12"/>
      <c r="G3" s="20"/>
      <c r="H3" s="20"/>
      <c r="I3" s="11" t="str">
        <f aca="false">IFERROR(IF($G3="","",$G3/$E3),"")</f>
        <v/>
      </c>
      <c r="J3" s="11" t="str">
        <f aca="false">IF($G3="","",$G3+N($H3))</f>
        <v/>
      </c>
      <c r="K3" s="17" t="str">
        <f aca="false">IF($A3="","",TEXT($A3,"YYYY-MM"))</f>
        <v/>
      </c>
      <c r="L3" s="17" t="str">
        <f aca="false">IF($C3="","",$C3&amp;"|"&amp;COUNTIF($C$2:$C3,$C3))</f>
        <v/>
      </c>
    </row>
    <row r="4" customFormat="false" ht="15" hidden="false" customHeight="false" outlineLevel="0" collapsed="false">
      <c r="A4" s="18"/>
      <c r="B4" s="12"/>
      <c r="C4" s="12"/>
      <c r="D4" s="12"/>
      <c r="E4" s="19"/>
      <c r="F4" s="12"/>
      <c r="G4" s="20"/>
      <c r="H4" s="20"/>
      <c r="I4" s="11" t="str">
        <f aca="false">IFERROR(IF($G4="","",$G4/$E4),"")</f>
        <v/>
      </c>
      <c r="J4" s="11" t="str">
        <f aca="false">IF($G4="","",$G4+N($H4))</f>
        <v/>
      </c>
      <c r="K4" s="17" t="str">
        <f aca="false">IF($A4="","",TEXT($A4,"YYYY-MM"))</f>
        <v/>
      </c>
      <c r="L4" s="17" t="str">
        <f aca="false">IF($C4="","",$C4&amp;"|"&amp;COUNTIF($C$2:$C4,$C4))</f>
        <v/>
      </c>
    </row>
    <row r="5" customFormat="false" ht="15" hidden="false" customHeight="false" outlineLevel="0" collapsed="false">
      <c r="A5" s="18"/>
      <c r="B5" s="12"/>
      <c r="C5" s="12"/>
      <c r="D5" s="12"/>
      <c r="E5" s="19"/>
      <c r="F5" s="12"/>
      <c r="G5" s="20"/>
      <c r="H5" s="20"/>
      <c r="I5" s="11" t="str">
        <f aca="false">IFERROR(IF($G5="","",$G5/$E5),"")</f>
        <v/>
      </c>
      <c r="J5" s="11" t="str">
        <f aca="false">IF($G5="","",$G5+N($H5))</f>
        <v/>
      </c>
      <c r="K5" s="17" t="str">
        <f aca="false">IF($A5="","",TEXT($A5,"YYYY-MM"))</f>
        <v/>
      </c>
      <c r="L5" s="17" t="str">
        <f aca="false">IF($C5="","",$C5&amp;"|"&amp;COUNTIF($C$2:$C5,$C5))</f>
        <v/>
      </c>
    </row>
    <row r="6" customFormat="false" ht="15" hidden="false" customHeight="false" outlineLevel="0" collapsed="false">
      <c r="A6" s="18"/>
      <c r="B6" s="12"/>
      <c r="C6" s="12"/>
      <c r="D6" s="12"/>
      <c r="E6" s="19"/>
      <c r="F6" s="12"/>
      <c r="G6" s="20"/>
      <c r="H6" s="20"/>
      <c r="I6" s="11" t="str">
        <f aca="false">IFERROR(IF($G6="","",$G6/$E6),"")</f>
        <v/>
      </c>
      <c r="J6" s="11" t="str">
        <f aca="false">IF($G6="","",$G6+N($H6))</f>
        <v/>
      </c>
      <c r="K6" s="17" t="str">
        <f aca="false">IF($A6="","",TEXT($A6,"YYYY-MM"))</f>
        <v/>
      </c>
      <c r="L6" s="17" t="str">
        <f aca="false">IF($C6="","",$C6&amp;"|"&amp;COUNTIF($C$2:$C6,$C6))</f>
        <v/>
      </c>
    </row>
    <row r="7" customFormat="false" ht="15" hidden="false" customHeight="false" outlineLevel="0" collapsed="false">
      <c r="A7" s="18"/>
      <c r="B7" s="12"/>
      <c r="C7" s="12"/>
      <c r="D7" s="12"/>
      <c r="E7" s="19"/>
      <c r="F7" s="12"/>
      <c r="G7" s="20"/>
      <c r="H7" s="20"/>
      <c r="I7" s="11" t="str">
        <f aca="false">IFERROR(IF($G7="","",$G7/$E7),"")</f>
        <v/>
      </c>
      <c r="J7" s="11" t="str">
        <f aca="false">IF($G7="","",$G7+N($H7))</f>
        <v/>
      </c>
      <c r="K7" s="17" t="str">
        <f aca="false">IF($A7="","",TEXT($A7,"YYYY-MM"))</f>
        <v/>
      </c>
      <c r="L7" s="17" t="str">
        <f aca="false">IF($C7="","",$C7&amp;"|"&amp;COUNTIF($C$2:$C7,$C7))</f>
        <v/>
      </c>
    </row>
    <row r="8" customFormat="false" ht="15" hidden="false" customHeight="false" outlineLevel="0" collapsed="false">
      <c r="A8" s="18"/>
      <c r="B8" s="12"/>
      <c r="C8" s="12"/>
      <c r="D8" s="12"/>
      <c r="E8" s="19"/>
      <c r="F8" s="12"/>
      <c r="G8" s="20"/>
      <c r="H8" s="20"/>
      <c r="I8" s="11" t="str">
        <f aca="false">IFERROR(IF($G8="","",$G8/$E8),"")</f>
        <v/>
      </c>
      <c r="J8" s="11" t="str">
        <f aca="false">IF($G8="","",$G8+N($H8))</f>
        <v/>
      </c>
      <c r="K8" s="17" t="str">
        <f aca="false">IF($A8="","",TEXT($A8,"YYYY-MM"))</f>
        <v/>
      </c>
      <c r="L8" s="17" t="str">
        <f aca="false">IF($C8="","",$C8&amp;"|"&amp;COUNTIF($C$2:$C8,$C8))</f>
        <v/>
      </c>
    </row>
    <row r="9" customFormat="false" ht="15" hidden="false" customHeight="false" outlineLevel="0" collapsed="false">
      <c r="A9" s="18"/>
      <c r="B9" s="12"/>
      <c r="C9" s="12"/>
      <c r="D9" s="12"/>
      <c r="E9" s="19"/>
      <c r="F9" s="12"/>
      <c r="G9" s="20"/>
      <c r="H9" s="20"/>
      <c r="I9" s="11" t="str">
        <f aca="false">IFERROR(IF($G9="","",$G9/$E9),"")</f>
        <v/>
      </c>
      <c r="J9" s="11" t="str">
        <f aca="false">IF($G9="","",$G9+N($H9))</f>
        <v/>
      </c>
      <c r="K9" s="17" t="str">
        <f aca="false">IF($A9="","",TEXT($A9,"YYYY-MM"))</f>
        <v/>
      </c>
      <c r="L9" s="17" t="str">
        <f aca="false">IF($C9="","",$C9&amp;"|"&amp;COUNTIF($C$2:$C9,$C9))</f>
        <v/>
      </c>
    </row>
    <row r="10" customFormat="false" ht="15" hidden="false" customHeight="false" outlineLevel="0" collapsed="false">
      <c r="A10" s="18"/>
      <c r="B10" s="12"/>
      <c r="C10" s="12"/>
      <c r="D10" s="12"/>
      <c r="E10" s="19"/>
      <c r="F10" s="12"/>
      <c r="G10" s="20"/>
      <c r="H10" s="20"/>
      <c r="I10" s="11" t="str">
        <f aca="false">IFERROR(IF($G10="","",$G10/$E10),"")</f>
        <v/>
      </c>
      <c r="J10" s="11" t="str">
        <f aca="false">IF($G10="","",$G10+N($H10))</f>
        <v/>
      </c>
      <c r="K10" s="17" t="str">
        <f aca="false">IF($A10="","",TEXT($A10,"YYYY-MM"))</f>
        <v/>
      </c>
      <c r="L10" s="17" t="str">
        <f aca="false">IF($C10="","",$C10&amp;"|"&amp;COUNTIF($C$2:$C10,$C10))</f>
        <v/>
      </c>
    </row>
    <row r="11" customFormat="false" ht="15" hidden="false" customHeight="false" outlineLevel="0" collapsed="false">
      <c r="A11" s="18"/>
      <c r="B11" s="12"/>
      <c r="C11" s="12"/>
      <c r="D11" s="12"/>
      <c r="E11" s="19"/>
      <c r="F11" s="12"/>
      <c r="G11" s="20"/>
      <c r="H11" s="20"/>
      <c r="I11" s="11" t="str">
        <f aca="false">IFERROR(IF($G11="","",$G11/$E11),"")</f>
        <v/>
      </c>
      <c r="J11" s="11" t="str">
        <f aca="false">IF($G11="","",$G11+N($H11))</f>
        <v/>
      </c>
      <c r="K11" s="17" t="str">
        <f aca="false">IF($A11="","",TEXT($A11,"YYYY-MM"))</f>
        <v/>
      </c>
      <c r="L11" s="17" t="str">
        <f aca="false">IF($C11="","",$C11&amp;"|"&amp;COUNTIF($C$2:$C11,$C11))</f>
        <v/>
      </c>
    </row>
    <row r="12" customFormat="false" ht="15" hidden="false" customHeight="false" outlineLevel="0" collapsed="false">
      <c r="A12" s="18"/>
      <c r="B12" s="12"/>
      <c r="C12" s="12"/>
      <c r="D12" s="12"/>
      <c r="E12" s="19"/>
      <c r="F12" s="12"/>
      <c r="G12" s="20"/>
      <c r="H12" s="20"/>
      <c r="I12" s="11" t="str">
        <f aca="false">IFERROR(IF($G12="","",$G12/$E12),"")</f>
        <v/>
      </c>
      <c r="J12" s="11" t="str">
        <f aca="false">IF($G12="","",$G12+N($H12))</f>
        <v/>
      </c>
      <c r="K12" s="17" t="str">
        <f aca="false">IF($A12="","",TEXT($A12,"YYYY-MM"))</f>
        <v/>
      </c>
      <c r="L12" s="17" t="str">
        <f aca="false">IF($C12="","",$C12&amp;"|"&amp;COUNTIF($C$2:$C12,$C12))</f>
        <v/>
      </c>
    </row>
    <row r="13" customFormat="false" ht="15" hidden="false" customHeight="false" outlineLevel="0" collapsed="false">
      <c r="A13" s="18"/>
      <c r="B13" s="12"/>
      <c r="C13" s="12"/>
      <c r="D13" s="12"/>
      <c r="E13" s="19"/>
      <c r="F13" s="12"/>
      <c r="G13" s="20"/>
      <c r="H13" s="20"/>
      <c r="I13" s="11" t="str">
        <f aca="false">IFERROR(IF($G13="","",$G13/$E13),"")</f>
        <v/>
      </c>
      <c r="J13" s="11" t="str">
        <f aca="false">IF($G13="","",$G13+N($H13))</f>
        <v/>
      </c>
      <c r="K13" s="17" t="str">
        <f aca="false">IF($A13="","",TEXT($A13,"YYYY-MM"))</f>
        <v/>
      </c>
      <c r="L13" s="17" t="str">
        <f aca="false">IF($C13="","",$C13&amp;"|"&amp;COUNTIF($C$2:$C13,$C13))</f>
        <v/>
      </c>
    </row>
    <row r="14" customFormat="false" ht="15" hidden="false" customHeight="false" outlineLevel="0" collapsed="false">
      <c r="A14" s="18"/>
      <c r="B14" s="12"/>
      <c r="C14" s="12"/>
      <c r="D14" s="12"/>
      <c r="E14" s="19"/>
      <c r="F14" s="12"/>
      <c r="G14" s="20"/>
      <c r="H14" s="20"/>
      <c r="I14" s="11" t="str">
        <f aca="false">IFERROR(IF($G14="","",$G14/$E14),"")</f>
        <v/>
      </c>
      <c r="J14" s="11" t="str">
        <f aca="false">IF($G14="","",$G14+N($H14))</f>
        <v/>
      </c>
      <c r="K14" s="17" t="str">
        <f aca="false">IF($A14="","",TEXT($A14,"YYYY-MM"))</f>
        <v/>
      </c>
      <c r="L14" s="17" t="str">
        <f aca="false">IF($C14="","",$C14&amp;"|"&amp;COUNTIF($C$2:$C14,$C14))</f>
        <v/>
      </c>
    </row>
    <row r="15" customFormat="false" ht="15" hidden="false" customHeight="false" outlineLevel="0" collapsed="false">
      <c r="A15" s="18"/>
      <c r="B15" s="12"/>
      <c r="C15" s="12"/>
      <c r="D15" s="12"/>
      <c r="E15" s="19"/>
      <c r="F15" s="12"/>
      <c r="G15" s="20"/>
      <c r="H15" s="20"/>
      <c r="I15" s="11" t="str">
        <f aca="false">IFERROR(IF($G15="","",$G15/$E15),"")</f>
        <v/>
      </c>
      <c r="J15" s="11" t="str">
        <f aca="false">IF($G15="","",$G15+N($H15))</f>
        <v/>
      </c>
      <c r="K15" s="17" t="str">
        <f aca="false">IF($A15="","",TEXT($A15,"YYYY-MM"))</f>
        <v/>
      </c>
      <c r="L15" s="17" t="str">
        <f aca="false">IF($C15="","",$C15&amp;"|"&amp;COUNTIF($C$2:$C15,$C15))</f>
        <v/>
      </c>
    </row>
    <row r="16" customFormat="false" ht="15" hidden="false" customHeight="false" outlineLevel="0" collapsed="false">
      <c r="A16" s="18"/>
      <c r="B16" s="12"/>
      <c r="C16" s="12"/>
      <c r="D16" s="12"/>
      <c r="E16" s="19"/>
      <c r="F16" s="12"/>
      <c r="G16" s="20"/>
      <c r="H16" s="20"/>
      <c r="I16" s="11" t="str">
        <f aca="false">IFERROR(IF($G16="","",$G16/$E16),"")</f>
        <v/>
      </c>
      <c r="J16" s="11" t="str">
        <f aca="false">IF($G16="","",$G16+N($H16))</f>
        <v/>
      </c>
      <c r="K16" s="17" t="str">
        <f aca="false">IF($A16="","",TEXT($A16,"YYYY-MM"))</f>
        <v/>
      </c>
      <c r="L16" s="17" t="str">
        <f aca="false">IF($C16="","",$C16&amp;"|"&amp;COUNTIF($C$2:$C16,$C16))</f>
        <v/>
      </c>
    </row>
    <row r="17" customFormat="false" ht="15" hidden="false" customHeight="false" outlineLevel="0" collapsed="false">
      <c r="A17" s="18"/>
      <c r="B17" s="12"/>
      <c r="C17" s="12"/>
      <c r="D17" s="12"/>
      <c r="E17" s="19"/>
      <c r="F17" s="12"/>
      <c r="G17" s="20"/>
      <c r="H17" s="20"/>
      <c r="I17" s="11" t="str">
        <f aca="false">IFERROR(IF($G17="","",$G17/$E17),"")</f>
        <v/>
      </c>
      <c r="J17" s="11" t="str">
        <f aca="false">IF($G17="","",$G17+N($H17))</f>
        <v/>
      </c>
      <c r="K17" s="17" t="str">
        <f aca="false">IF($A17="","",TEXT($A17,"YYYY-MM"))</f>
        <v/>
      </c>
      <c r="L17" s="17" t="str">
        <f aca="false">IF($C17="","",$C17&amp;"|"&amp;COUNTIF($C$2:$C17,$C17))</f>
        <v/>
      </c>
    </row>
    <row r="18" customFormat="false" ht="15" hidden="false" customHeight="false" outlineLevel="0" collapsed="false">
      <c r="A18" s="18"/>
      <c r="B18" s="12"/>
      <c r="C18" s="12"/>
      <c r="D18" s="12"/>
      <c r="E18" s="19"/>
      <c r="F18" s="12"/>
      <c r="G18" s="20"/>
      <c r="H18" s="20"/>
      <c r="I18" s="11" t="str">
        <f aca="false">IFERROR(IF($G18="","",$G18/$E18),"")</f>
        <v/>
      </c>
      <c r="J18" s="11" t="str">
        <f aca="false">IF($G18="","",$G18+N($H18))</f>
        <v/>
      </c>
      <c r="K18" s="17" t="str">
        <f aca="false">IF($A18="","",TEXT($A18,"YYYY-MM"))</f>
        <v/>
      </c>
      <c r="L18" s="17" t="str">
        <f aca="false">IF($C18="","",$C18&amp;"|"&amp;COUNTIF($C$2:$C18,$C18))</f>
        <v/>
      </c>
    </row>
    <row r="19" customFormat="false" ht="15" hidden="false" customHeight="false" outlineLevel="0" collapsed="false">
      <c r="A19" s="18"/>
      <c r="B19" s="12"/>
      <c r="C19" s="12"/>
      <c r="D19" s="12"/>
      <c r="E19" s="19"/>
      <c r="F19" s="12"/>
      <c r="G19" s="20"/>
      <c r="H19" s="20"/>
      <c r="I19" s="11" t="str">
        <f aca="false">IFERROR(IF($G19="","",$G19/$E19),"")</f>
        <v/>
      </c>
      <c r="J19" s="11" t="str">
        <f aca="false">IF($G19="","",$G19+N($H19))</f>
        <v/>
      </c>
      <c r="K19" s="17" t="str">
        <f aca="false">IF($A19="","",TEXT($A19,"YYYY-MM"))</f>
        <v/>
      </c>
      <c r="L19" s="17" t="str">
        <f aca="false">IF($C19="","",$C19&amp;"|"&amp;COUNTIF($C$2:$C19,$C19))</f>
        <v/>
      </c>
    </row>
    <row r="20" customFormat="false" ht="15" hidden="false" customHeight="false" outlineLevel="0" collapsed="false">
      <c r="A20" s="18"/>
      <c r="B20" s="12"/>
      <c r="C20" s="12"/>
      <c r="D20" s="12"/>
      <c r="E20" s="19"/>
      <c r="F20" s="12"/>
      <c r="G20" s="20"/>
      <c r="H20" s="20"/>
      <c r="I20" s="11" t="str">
        <f aca="false">IFERROR(IF($G20="","",$G20/$E20),"")</f>
        <v/>
      </c>
      <c r="J20" s="11" t="str">
        <f aca="false">IF($G20="","",$G20+N($H20))</f>
        <v/>
      </c>
      <c r="K20" s="17" t="str">
        <f aca="false">IF($A20="","",TEXT($A20,"YYYY-MM"))</f>
        <v/>
      </c>
      <c r="L20" s="17" t="str">
        <f aca="false">IF($C20="","",$C20&amp;"|"&amp;COUNTIF($C$2:$C20,$C20))</f>
        <v/>
      </c>
    </row>
    <row r="21" customFormat="false" ht="15" hidden="false" customHeight="false" outlineLevel="0" collapsed="false">
      <c r="A21" s="18"/>
      <c r="B21" s="12"/>
      <c r="C21" s="12"/>
      <c r="D21" s="12"/>
      <c r="E21" s="19"/>
      <c r="F21" s="12"/>
      <c r="G21" s="20"/>
      <c r="H21" s="20"/>
      <c r="I21" s="11" t="str">
        <f aca="false">IFERROR(IF($G21="","",$G21/$E21),"")</f>
        <v/>
      </c>
      <c r="J21" s="11" t="str">
        <f aca="false">IF($G21="","",$G21+N($H21))</f>
        <v/>
      </c>
      <c r="K21" s="17" t="str">
        <f aca="false">IF($A21="","",TEXT($A21,"YYYY-MM"))</f>
        <v/>
      </c>
      <c r="L21" s="17" t="str">
        <f aca="false">IF($C21="","",$C21&amp;"|"&amp;COUNTIF($C$2:$C21,$C21))</f>
        <v/>
      </c>
    </row>
    <row r="22" customFormat="false" ht="15" hidden="false" customHeight="false" outlineLevel="0" collapsed="false">
      <c r="A22" s="18"/>
      <c r="B22" s="12"/>
      <c r="C22" s="12"/>
      <c r="D22" s="12"/>
      <c r="E22" s="19"/>
      <c r="F22" s="12"/>
      <c r="G22" s="20"/>
      <c r="H22" s="20"/>
      <c r="I22" s="11" t="str">
        <f aca="false">IFERROR(IF($G22="","",$G22/$E22),"")</f>
        <v/>
      </c>
      <c r="J22" s="11" t="str">
        <f aca="false">IF($G22="","",$G22+N($H22))</f>
        <v/>
      </c>
      <c r="K22" s="17" t="str">
        <f aca="false">IF($A22="","",TEXT($A22,"YYYY-MM"))</f>
        <v/>
      </c>
      <c r="L22" s="17" t="str">
        <f aca="false">IF($C22="","",$C22&amp;"|"&amp;COUNTIF($C$2:$C22,$C22))</f>
        <v/>
      </c>
    </row>
    <row r="23" customFormat="false" ht="15" hidden="false" customHeight="false" outlineLevel="0" collapsed="false">
      <c r="A23" s="18"/>
      <c r="B23" s="12"/>
      <c r="C23" s="12"/>
      <c r="D23" s="12"/>
      <c r="E23" s="19"/>
      <c r="F23" s="12"/>
      <c r="G23" s="20"/>
      <c r="H23" s="20"/>
      <c r="I23" s="11" t="str">
        <f aca="false">IFERROR(IF($G23="","",$G23/$E23),"")</f>
        <v/>
      </c>
      <c r="J23" s="11" t="str">
        <f aca="false">IF($G23="","",$G23+N($H23))</f>
        <v/>
      </c>
      <c r="K23" s="17" t="str">
        <f aca="false">IF($A23="","",TEXT($A23,"YYYY-MM"))</f>
        <v/>
      </c>
      <c r="L23" s="17" t="str">
        <f aca="false">IF($C23="","",$C23&amp;"|"&amp;COUNTIF($C$2:$C23,$C23))</f>
        <v/>
      </c>
    </row>
    <row r="24" customFormat="false" ht="15" hidden="false" customHeight="false" outlineLevel="0" collapsed="false">
      <c r="A24" s="18"/>
      <c r="B24" s="12"/>
      <c r="C24" s="12"/>
      <c r="D24" s="12"/>
      <c r="E24" s="19"/>
      <c r="F24" s="12"/>
      <c r="G24" s="20"/>
      <c r="H24" s="20"/>
      <c r="I24" s="11" t="str">
        <f aca="false">IFERROR(IF($G24="","",$G24/$E24),"")</f>
        <v/>
      </c>
      <c r="J24" s="11" t="str">
        <f aca="false">IF($G24="","",$G24+N($H24))</f>
        <v/>
      </c>
      <c r="K24" s="17" t="str">
        <f aca="false">IF($A24="","",TEXT($A24,"YYYY-MM"))</f>
        <v/>
      </c>
      <c r="L24" s="17" t="str">
        <f aca="false">IF($C24="","",$C24&amp;"|"&amp;COUNTIF($C$2:$C24,$C24))</f>
        <v/>
      </c>
    </row>
    <row r="25" customFormat="false" ht="15" hidden="false" customHeight="false" outlineLevel="0" collapsed="false">
      <c r="A25" s="18"/>
      <c r="B25" s="12"/>
      <c r="C25" s="12"/>
      <c r="D25" s="12"/>
      <c r="E25" s="19"/>
      <c r="F25" s="12"/>
      <c r="G25" s="20"/>
      <c r="H25" s="20"/>
      <c r="I25" s="11" t="str">
        <f aca="false">IFERROR(IF($G25="","",$G25/$E25),"")</f>
        <v/>
      </c>
      <c r="J25" s="11" t="str">
        <f aca="false">IF($G25="","",$G25+N($H25))</f>
        <v/>
      </c>
      <c r="K25" s="17" t="str">
        <f aca="false">IF($A25="","",TEXT($A25,"YYYY-MM"))</f>
        <v/>
      </c>
      <c r="L25" s="17" t="str">
        <f aca="false">IF($C25="","",$C25&amp;"|"&amp;COUNTIF($C$2:$C25,$C25))</f>
        <v/>
      </c>
    </row>
    <row r="26" customFormat="false" ht="15" hidden="false" customHeight="false" outlineLevel="0" collapsed="false">
      <c r="A26" s="18"/>
      <c r="B26" s="12"/>
      <c r="C26" s="12"/>
      <c r="D26" s="12"/>
      <c r="E26" s="19"/>
      <c r="F26" s="12"/>
      <c r="G26" s="20"/>
      <c r="H26" s="20"/>
      <c r="I26" s="11" t="str">
        <f aca="false">IFERROR(IF($G26="","",$G26/$E26),"")</f>
        <v/>
      </c>
      <c r="J26" s="11" t="str">
        <f aca="false">IF($G26="","",$G26+N($H26))</f>
        <v/>
      </c>
      <c r="K26" s="17" t="str">
        <f aca="false">IF($A26="","",TEXT($A26,"YYYY-MM"))</f>
        <v/>
      </c>
      <c r="L26" s="17" t="str">
        <f aca="false">IF($C26="","",$C26&amp;"|"&amp;COUNTIF($C$2:$C26,$C26))</f>
        <v/>
      </c>
    </row>
    <row r="27" customFormat="false" ht="15" hidden="false" customHeight="false" outlineLevel="0" collapsed="false">
      <c r="A27" s="18"/>
      <c r="B27" s="12"/>
      <c r="C27" s="12"/>
      <c r="D27" s="12"/>
      <c r="E27" s="19"/>
      <c r="F27" s="12"/>
      <c r="G27" s="20"/>
      <c r="H27" s="20"/>
      <c r="I27" s="11" t="str">
        <f aca="false">IFERROR(IF($G27="","",$G27/$E27),"")</f>
        <v/>
      </c>
      <c r="J27" s="11" t="str">
        <f aca="false">IF($G27="","",$G27+N($H27))</f>
        <v/>
      </c>
      <c r="K27" s="17" t="str">
        <f aca="false">IF($A27="","",TEXT($A27,"YYYY-MM"))</f>
        <v/>
      </c>
      <c r="L27" s="17" t="str">
        <f aca="false">IF($C27="","",$C27&amp;"|"&amp;COUNTIF($C$2:$C27,$C27))</f>
        <v/>
      </c>
    </row>
    <row r="28" customFormat="false" ht="15" hidden="false" customHeight="false" outlineLevel="0" collapsed="false">
      <c r="A28" s="18"/>
      <c r="B28" s="12"/>
      <c r="C28" s="12"/>
      <c r="D28" s="12"/>
      <c r="E28" s="19"/>
      <c r="F28" s="12"/>
      <c r="G28" s="20"/>
      <c r="H28" s="20"/>
      <c r="I28" s="11" t="str">
        <f aca="false">IFERROR(IF($G28="","",$G28/$E28),"")</f>
        <v/>
      </c>
      <c r="J28" s="11" t="str">
        <f aca="false">IF($G28="","",$G28+N($H28))</f>
        <v/>
      </c>
      <c r="K28" s="17" t="str">
        <f aca="false">IF($A28="","",TEXT($A28,"YYYY-MM"))</f>
        <v/>
      </c>
      <c r="L28" s="17" t="str">
        <f aca="false">IF($C28="","",$C28&amp;"|"&amp;COUNTIF($C$2:$C28,$C28))</f>
        <v/>
      </c>
    </row>
    <row r="29" customFormat="false" ht="15" hidden="false" customHeight="false" outlineLevel="0" collapsed="false">
      <c r="A29" s="18"/>
      <c r="B29" s="12"/>
      <c r="C29" s="12"/>
      <c r="D29" s="12"/>
      <c r="E29" s="19"/>
      <c r="F29" s="12"/>
      <c r="G29" s="20"/>
      <c r="H29" s="20"/>
      <c r="I29" s="11" t="str">
        <f aca="false">IFERROR(IF($G29="","",$G29/$E29),"")</f>
        <v/>
      </c>
      <c r="J29" s="11" t="str">
        <f aca="false">IF($G29="","",$G29+N($H29))</f>
        <v/>
      </c>
      <c r="K29" s="17" t="str">
        <f aca="false">IF($A29="","",TEXT($A29,"YYYY-MM"))</f>
        <v/>
      </c>
      <c r="L29" s="17" t="str">
        <f aca="false">IF($C29="","",$C29&amp;"|"&amp;COUNTIF($C$2:$C29,$C29))</f>
        <v/>
      </c>
    </row>
    <row r="30" customFormat="false" ht="15" hidden="false" customHeight="false" outlineLevel="0" collapsed="false">
      <c r="A30" s="18"/>
      <c r="B30" s="12"/>
      <c r="C30" s="12"/>
      <c r="D30" s="12"/>
      <c r="E30" s="19"/>
      <c r="F30" s="12"/>
      <c r="G30" s="20"/>
      <c r="H30" s="20"/>
      <c r="I30" s="11" t="str">
        <f aca="false">IFERROR(IF($G30="","",$G30/$E30),"")</f>
        <v/>
      </c>
      <c r="J30" s="11" t="str">
        <f aca="false">IF($G30="","",$G30+N($H30))</f>
        <v/>
      </c>
      <c r="K30" s="17" t="str">
        <f aca="false">IF($A30="","",TEXT($A30,"YYYY-MM"))</f>
        <v/>
      </c>
      <c r="L30" s="17" t="str">
        <f aca="false">IF($C30="","",$C30&amp;"|"&amp;COUNTIF($C$2:$C30,$C30))</f>
        <v/>
      </c>
    </row>
    <row r="31" customFormat="false" ht="15" hidden="false" customHeight="false" outlineLevel="0" collapsed="false">
      <c r="A31" s="18"/>
      <c r="B31" s="12"/>
      <c r="C31" s="12"/>
      <c r="D31" s="12"/>
      <c r="E31" s="19"/>
      <c r="F31" s="12"/>
      <c r="G31" s="20"/>
      <c r="H31" s="20"/>
      <c r="I31" s="11" t="str">
        <f aca="false">IFERROR(IF($G31="","",$G31/$E31),"")</f>
        <v/>
      </c>
      <c r="J31" s="11" t="str">
        <f aca="false">IF($G31="","",$G31+N($H31))</f>
        <v/>
      </c>
      <c r="K31" s="17" t="str">
        <f aca="false">IF($A31="","",TEXT($A31,"YYYY-MM"))</f>
        <v/>
      </c>
      <c r="L31" s="17" t="str">
        <f aca="false">IF($C31="","",$C31&amp;"|"&amp;COUNTIF($C$2:$C31,$C31))</f>
        <v/>
      </c>
    </row>
    <row r="32" customFormat="false" ht="15" hidden="false" customHeight="false" outlineLevel="0" collapsed="false">
      <c r="A32" s="18"/>
      <c r="B32" s="12"/>
      <c r="C32" s="12"/>
      <c r="D32" s="12"/>
      <c r="E32" s="19"/>
      <c r="F32" s="12"/>
      <c r="G32" s="20"/>
      <c r="H32" s="20"/>
      <c r="I32" s="11" t="str">
        <f aca="false">IFERROR(IF($G32="","",$G32/$E32),"")</f>
        <v/>
      </c>
      <c r="J32" s="11" t="str">
        <f aca="false">IF($G32="","",$G32+N($H32))</f>
        <v/>
      </c>
      <c r="K32" s="17" t="str">
        <f aca="false">IF($A32="","",TEXT($A32,"YYYY-MM"))</f>
        <v/>
      </c>
      <c r="L32" s="17" t="str">
        <f aca="false">IF($C32="","",$C32&amp;"|"&amp;COUNTIF($C$2:$C32,$C32))</f>
        <v/>
      </c>
    </row>
    <row r="33" customFormat="false" ht="15" hidden="false" customHeight="false" outlineLevel="0" collapsed="false">
      <c r="A33" s="18"/>
      <c r="B33" s="12"/>
      <c r="C33" s="12"/>
      <c r="D33" s="12"/>
      <c r="E33" s="19"/>
      <c r="F33" s="12"/>
      <c r="G33" s="20"/>
      <c r="H33" s="20"/>
      <c r="I33" s="11" t="str">
        <f aca="false">IFERROR(IF($G33="","",$G33/$E33),"")</f>
        <v/>
      </c>
      <c r="J33" s="11" t="str">
        <f aca="false">IF($G33="","",$G33+N($H33))</f>
        <v/>
      </c>
      <c r="K33" s="17" t="str">
        <f aca="false">IF($A33="","",TEXT($A33,"YYYY-MM"))</f>
        <v/>
      </c>
      <c r="L33" s="17" t="str">
        <f aca="false">IF($C33="","",$C33&amp;"|"&amp;COUNTIF($C$2:$C33,$C33))</f>
        <v/>
      </c>
    </row>
    <row r="34" customFormat="false" ht="15" hidden="false" customHeight="false" outlineLevel="0" collapsed="false">
      <c r="A34" s="18"/>
      <c r="B34" s="12"/>
      <c r="C34" s="12"/>
      <c r="D34" s="12"/>
      <c r="E34" s="19"/>
      <c r="F34" s="12"/>
      <c r="G34" s="20"/>
      <c r="H34" s="20"/>
      <c r="I34" s="11" t="str">
        <f aca="false">IFERROR(IF($G34="","",$G34/$E34),"")</f>
        <v/>
      </c>
      <c r="J34" s="11" t="str">
        <f aca="false">IF($G34="","",$G34+N($H34))</f>
        <v/>
      </c>
      <c r="K34" s="17" t="str">
        <f aca="false">IF($A34="","",TEXT($A34,"YYYY-MM"))</f>
        <v/>
      </c>
      <c r="L34" s="17" t="str">
        <f aca="false">IF($C34="","",$C34&amp;"|"&amp;COUNTIF($C$2:$C34,$C34))</f>
        <v/>
      </c>
    </row>
    <row r="35" customFormat="false" ht="15" hidden="false" customHeight="false" outlineLevel="0" collapsed="false">
      <c r="A35" s="18"/>
      <c r="B35" s="12"/>
      <c r="C35" s="12"/>
      <c r="D35" s="12"/>
      <c r="E35" s="19"/>
      <c r="F35" s="12"/>
      <c r="G35" s="20"/>
      <c r="H35" s="20"/>
      <c r="I35" s="11" t="str">
        <f aca="false">IFERROR(IF($G35="","",$G35/$E35),"")</f>
        <v/>
      </c>
      <c r="J35" s="11" t="str">
        <f aca="false">IF($G35="","",$G35+N($H35))</f>
        <v/>
      </c>
      <c r="K35" s="17" t="str">
        <f aca="false">IF($A35="","",TEXT($A35,"YYYY-MM"))</f>
        <v/>
      </c>
      <c r="L35" s="17" t="str">
        <f aca="false">IF($C35="","",$C35&amp;"|"&amp;COUNTIF($C$2:$C35,$C35))</f>
        <v/>
      </c>
    </row>
    <row r="36" customFormat="false" ht="15" hidden="false" customHeight="false" outlineLevel="0" collapsed="false">
      <c r="A36" s="18"/>
      <c r="B36" s="12"/>
      <c r="C36" s="12"/>
      <c r="D36" s="12"/>
      <c r="E36" s="19"/>
      <c r="F36" s="12"/>
      <c r="G36" s="20"/>
      <c r="H36" s="20"/>
      <c r="I36" s="11" t="str">
        <f aca="false">IFERROR(IF($G36="","",$G36/$E36),"")</f>
        <v/>
      </c>
      <c r="J36" s="11" t="str">
        <f aca="false">IF($G36="","",$G36+N($H36))</f>
        <v/>
      </c>
      <c r="K36" s="17" t="str">
        <f aca="false">IF($A36="","",TEXT($A36,"YYYY-MM"))</f>
        <v/>
      </c>
      <c r="L36" s="17" t="str">
        <f aca="false">IF($C36="","",$C36&amp;"|"&amp;COUNTIF($C$2:$C36,$C36))</f>
        <v/>
      </c>
    </row>
    <row r="37" customFormat="false" ht="15" hidden="false" customHeight="false" outlineLevel="0" collapsed="false">
      <c r="A37" s="18"/>
      <c r="B37" s="12"/>
      <c r="C37" s="12"/>
      <c r="D37" s="12"/>
      <c r="E37" s="19"/>
      <c r="F37" s="12"/>
      <c r="G37" s="20"/>
      <c r="H37" s="20"/>
      <c r="I37" s="11" t="str">
        <f aca="false">IFERROR(IF($G37="","",$G37/$E37),"")</f>
        <v/>
      </c>
      <c r="J37" s="11" t="str">
        <f aca="false">IF($G37="","",$G37+N($H37))</f>
        <v/>
      </c>
      <c r="K37" s="17" t="str">
        <f aca="false">IF($A37="","",TEXT($A37,"YYYY-MM"))</f>
        <v/>
      </c>
      <c r="L37" s="17" t="str">
        <f aca="false">IF($C37="","",$C37&amp;"|"&amp;COUNTIF($C$2:$C37,$C37))</f>
        <v/>
      </c>
    </row>
    <row r="38" customFormat="false" ht="15" hidden="false" customHeight="false" outlineLevel="0" collapsed="false">
      <c r="A38" s="18"/>
      <c r="B38" s="12"/>
      <c r="C38" s="12"/>
      <c r="D38" s="12"/>
      <c r="E38" s="19"/>
      <c r="F38" s="12"/>
      <c r="G38" s="20"/>
      <c r="H38" s="20"/>
      <c r="I38" s="11" t="str">
        <f aca="false">IFERROR(IF($G38="","",$G38/$E38),"")</f>
        <v/>
      </c>
      <c r="J38" s="11" t="str">
        <f aca="false">IF($G38="","",$G38+N($H38))</f>
        <v/>
      </c>
      <c r="K38" s="17" t="str">
        <f aca="false">IF($A38="","",TEXT($A38,"YYYY-MM"))</f>
        <v/>
      </c>
      <c r="L38" s="17" t="str">
        <f aca="false">IF($C38="","",$C38&amp;"|"&amp;COUNTIF($C$2:$C38,$C38))</f>
        <v/>
      </c>
    </row>
    <row r="39" customFormat="false" ht="15" hidden="false" customHeight="false" outlineLevel="0" collapsed="false">
      <c r="A39" s="18"/>
      <c r="B39" s="12"/>
      <c r="C39" s="12"/>
      <c r="D39" s="12"/>
      <c r="E39" s="19"/>
      <c r="F39" s="12"/>
      <c r="G39" s="20"/>
      <c r="H39" s="20"/>
      <c r="I39" s="11" t="str">
        <f aca="false">IFERROR(IF($G39="","",$G39/$E39),"")</f>
        <v/>
      </c>
      <c r="J39" s="11" t="str">
        <f aca="false">IF($G39="","",$G39+N($H39))</f>
        <v/>
      </c>
      <c r="K39" s="17" t="str">
        <f aca="false">IF($A39="","",TEXT($A39,"YYYY-MM"))</f>
        <v/>
      </c>
      <c r="L39" s="17" t="str">
        <f aca="false">IF($C39="","",$C39&amp;"|"&amp;COUNTIF($C$2:$C39,$C39))</f>
        <v/>
      </c>
    </row>
    <row r="40" customFormat="false" ht="15" hidden="false" customHeight="false" outlineLevel="0" collapsed="false">
      <c r="A40" s="18"/>
      <c r="B40" s="12"/>
      <c r="C40" s="12"/>
      <c r="D40" s="12"/>
      <c r="E40" s="19"/>
      <c r="F40" s="12"/>
      <c r="G40" s="20"/>
      <c r="H40" s="20"/>
      <c r="I40" s="11" t="str">
        <f aca="false">IFERROR(IF($G40="","",$G40/$E40),"")</f>
        <v/>
      </c>
      <c r="J40" s="11" t="str">
        <f aca="false">IF($G40="","",$G40+N($H40))</f>
        <v/>
      </c>
      <c r="K40" s="17" t="str">
        <f aca="false">IF($A40="","",TEXT($A40,"YYYY-MM"))</f>
        <v/>
      </c>
      <c r="L40" s="17" t="str">
        <f aca="false">IF($C40="","",$C40&amp;"|"&amp;COUNTIF($C$2:$C40,$C40))</f>
        <v/>
      </c>
    </row>
    <row r="41" customFormat="false" ht="15" hidden="false" customHeight="false" outlineLevel="0" collapsed="false">
      <c r="A41" s="18"/>
      <c r="B41" s="12"/>
      <c r="C41" s="12"/>
      <c r="D41" s="12"/>
      <c r="E41" s="19"/>
      <c r="F41" s="12"/>
      <c r="G41" s="20"/>
      <c r="H41" s="20"/>
      <c r="I41" s="11" t="str">
        <f aca="false">IFERROR(IF($G41="","",$G41/$E41),"")</f>
        <v/>
      </c>
      <c r="J41" s="11" t="str">
        <f aca="false">IF($G41="","",$G41+N($H41))</f>
        <v/>
      </c>
      <c r="K41" s="17" t="str">
        <f aca="false">IF($A41="","",TEXT($A41,"YYYY-MM"))</f>
        <v/>
      </c>
      <c r="L41" s="17" t="str">
        <f aca="false">IF($C41="","",$C41&amp;"|"&amp;COUNTIF($C$2:$C41,$C41))</f>
        <v/>
      </c>
    </row>
    <row r="42" customFormat="false" ht="15" hidden="false" customHeight="false" outlineLevel="0" collapsed="false">
      <c r="A42" s="18"/>
      <c r="B42" s="12"/>
      <c r="C42" s="12"/>
      <c r="D42" s="12"/>
      <c r="E42" s="19"/>
      <c r="F42" s="12"/>
      <c r="G42" s="20"/>
      <c r="H42" s="20"/>
      <c r="I42" s="11" t="str">
        <f aca="false">IFERROR(IF($G42="","",$G42/$E42),"")</f>
        <v/>
      </c>
      <c r="J42" s="11" t="str">
        <f aca="false">IF($G42="","",$G42+N($H42))</f>
        <v/>
      </c>
      <c r="K42" s="17" t="str">
        <f aca="false">IF($A42="","",TEXT($A42,"YYYY-MM"))</f>
        <v/>
      </c>
      <c r="L42" s="17" t="str">
        <f aca="false">IF($C42="","",$C42&amp;"|"&amp;COUNTIF($C$2:$C42,$C42))</f>
        <v/>
      </c>
    </row>
    <row r="43" customFormat="false" ht="15" hidden="false" customHeight="false" outlineLevel="0" collapsed="false">
      <c r="A43" s="18"/>
      <c r="B43" s="12"/>
      <c r="C43" s="12"/>
      <c r="D43" s="12"/>
      <c r="E43" s="19"/>
      <c r="F43" s="12"/>
      <c r="G43" s="20"/>
      <c r="H43" s="20"/>
      <c r="I43" s="11" t="str">
        <f aca="false">IFERROR(IF($G43="","",$G43/$E43),"")</f>
        <v/>
      </c>
      <c r="J43" s="11" t="str">
        <f aca="false">IF($G43="","",$G43+N($H43))</f>
        <v/>
      </c>
      <c r="K43" s="17" t="str">
        <f aca="false">IF($A43="","",TEXT($A43,"YYYY-MM"))</f>
        <v/>
      </c>
      <c r="L43" s="17" t="str">
        <f aca="false">IF($C43="","",$C43&amp;"|"&amp;COUNTIF($C$2:$C43,$C43))</f>
        <v/>
      </c>
    </row>
    <row r="44" customFormat="false" ht="15" hidden="false" customHeight="false" outlineLevel="0" collapsed="false">
      <c r="A44" s="18"/>
      <c r="B44" s="12"/>
      <c r="C44" s="12"/>
      <c r="D44" s="12"/>
      <c r="E44" s="19"/>
      <c r="F44" s="12"/>
      <c r="G44" s="20"/>
      <c r="H44" s="20"/>
      <c r="I44" s="11" t="str">
        <f aca="false">IFERROR(IF($G44="","",$G44/$E44),"")</f>
        <v/>
      </c>
      <c r="J44" s="11" t="str">
        <f aca="false">IF($G44="","",$G44+N($H44))</f>
        <v/>
      </c>
      <c r="K44" s="17" t="str">
        <f aca="false">IF($A44="","",TEXT($A44,"YYYY-MM"))</f>
        <v/>
      </c>
      <c r="L44" s="17" t="str">
        <f aca="false">IF($C44="","",$C44&amp;"|"&amp;COUNTIF($C$2:$C44,$C44))</f>
        <v/>
      </c>
    </row>
    <row r="45" customFormat="false" ht="15" hidden="false" customHeight="false" outlineLevel="0" collapsed="false">
      <c r="A45" s="18"/>
      <c r="B45" s="12"/>
      <c r="C45" s="12"/>
      <c r="D45" s="12"/>
      <c r="E45" s="19"/>
      <c r="F45" s="12"/>
      <c r="G45" s="20"/>
      <c r="H45" s="20"/>
      <c r="I45" s="11" t="str">
        <f aca="false">IFERROR(IF($G45="","",$G45/$E45),"")</f>
        <v/>
      </c>
      <c r="J45" s="11" t="str">
        <f aca="false">IF($G45="","",$G45+N($H45))</f>
        <v/>
      </c>
      <c r="K45" s="17" t="str">
        <f aca="false">IF($A45="","",TEXT($A45,"YYYY-MM"))</f>
        <v/>
      </c>
      <c r="L45" s="17" t="str">
        <f aca="false">IF($C45="","",$C45&amp;"|"&amp;COUNTIF($C$2:$C45,$C45))</f>
        <v/>
      </c>
    </row>
    <row r="46" customFormat="false" ht="15" hidden="false" customHeight="false" outlineLevel="0" collapsed="false">
      <c r="A46" s="18"/>
      <c r="B46" s="12"/>
      <c r="C46" s="12"/>
      <c r="D46" s="12"/>
      <c r="E46" s="19"/>
      <c r="F46" s="12"/>
      <c r="G46" s="20"/>
      <c r="H46" s="20"/>
      <c r="I46" s="11" t="str">
        <f aca="false">IFERROR(IF($G46="","",$G46/$E46),"")</f>
        <v/>
      </c>
      <c r="J46" s="11" t="str">
        <f aca="false">IF($G46="","",$G46+N($H46))</f>
        <v/>
      </c>
      <c r="K46" s="17" t="str">
        <f aca="false">IF($A46="","",TEXT($A46,"YYYY-MM"))</f>
        <v/>
      </c>
      <c r="L46" s="17" t="str">
        <f aca="false">IF($C46="","",$C46&amp;"|"&amp;COUNTIF($C$2:$C46,$C46))</f>
        <v/>
      </c>
    </row>
    <row r="47" customFormat="false" ht="15" hidden="false" customHeight="false" outlineLevel="0" collapsed="false">
      <c r="A47" s="18"/>
      <c r="B47" s="12"/>
      <c r="C47" s="12"/>
      <c r="D47" s="12"/>
      <c r="E47" s="19"/>
      <c r="F47" s="12"/>
      <c r="G47" s="20"/>
      <c r="H47" s="20"/>
      <c r="I47" s="11" t="str">
        <f aca="false">IFERROR(IF($G47="","",$G47/$E47),"")</f>
        <v/>
      </c>
      <c r="J47" s="11" t="str">
        <f aca="false">IF($G47="","",$G47+N($H47))</f>
        <v/>
      </c>
      <c r="K47" s="17" t="str">
        <f aca="false">IF($A47="","",TEXT($A47,"YYYY-MM"))</f>
        <v/>
      </c>
      <c r="L47" s="17" t="str">
        <f aca="false">IF($C47="","",$C47&amp;"|"&amp;COUNTIF($C$2:$C47,$C47))</f>
        <v/>
      </c>
    </row>
    <row r="48" customFormat="false" ht="15" hidden="false" customHeight="false" outlineLevel="0" collapsed="false">
      <c r="A48" s="18"/>
      <c r="B48" s="12"/>
      <c r="C48" s="12"/>
      <c r="D48" s="12"/>
      <c r="E48" s="19"/>
      <c r="F48" s="12"/>
      <c r="G48" s="20"/>
      <c r="H48" s="20"/>
      <c r="I48" s="11" t="str">
        <f aca="false">IFERROR(IF($G48="","",$G48/$E48),"")</f>
        <v/>
      </c>
      <c r="J48" s="11" t="str">
        <f aca="false">IF($G48="","",$G48+N($H48))</f>
        <v/>
      </c>
      <c r="K48" s="17" t="str">
        <f aca="false">IF($A48="","",TEXT($A48,"YYYY-MM"))</f>
        <v/>
      </c>
      <c r="L48" s="17" t="str">
        <f aca="false">IF($C48="","",$C48&amp;"|"&amp;COUNTIF($C$2:$C48,$C48))</f>
        <v/>
      </c>
    </row>
    <row r="49" customFormat="false" ht="15" hidden="false" customHeight="false" outlineLevel="0" collapsed="false">
      <c r="A49" s="18"/>
      <c r="B49" s="12"/>
      <c r="C49" s="12"/>
      <c r="D49" s="12"/>
      <c r="E49" s="19"/>
      <c r="F49" s="12"/>
      <c r="G49" s="20"/>
      <c r="H49" s="20"/>
      <c r="I49" s="11" t="str">
        <f aca="false">IFERROR(IF($G49="","",$G49/$E49),"")</f>
        <v/>
      </c>
      <c r="J49" s="11" t="str">
        <f aca="false">IF($G49="","",$G49+N($H49))</f>
        <v/>
      </c>
      <c r="K49" s="17" t="str">
        <f aca="false">IF($A49="","",TEXT($A49,"YYYY-MM"))</f>
        <v/>
      </c>
      <c r="L49" s="17" t="str">
        <f aca="false">IF($C49="","",$C49&amp;"|"&amp;COUNTIF($C$2:$C49,$C49))</f>
        <v/>
      </c>
    </row>
    <row r="50" customFormat="false" ht="15" hidden="false" customHeight="false" outlineLevel="0" collapsed="false">
      <c r="A50" s="18"/>
      <c r="B50" s="12"/>
      <c r="C50" s="12"/>
      <c r="D50" s="12"/>
      <c r="E50" s="19"/>
      <c r="F50" s="12"/>
      <c r="G50" s="20"/>
      <c r="H50" s="20"/>
      <c r="I50" s="11" t="str">
        <f aca="false">IFERROR(IF($G50="","",$G50/$E50),"")</f>
        <v/>
      </c>
      <c r="J50" s="11" t="str">
        <f aca="false">IF($G50="","",$G50+N($H50))</f>
        <v/>
      </c>
      <c r="K50" s="17" t="str">
        <f aca="false">IF($A50="","",TEXT($A50,"YYYY-MM"))</f>
        <v/>
      </c>
      <c r="L50" s="17" t="str">
        <f aca="false">IF($C50="","",$C50&amp;"|"&amp;COUNTIF($C$2:$C50,$C50))</f>
        <v/>
      </c>
    </row>
    <row r="51" customFormat="false" ht="15" hidden="false" customHeight="false" outlineLevel="0" collapsed="false">
      <c r="A51" s="18"/>
      <c r="B51" s="12"/>
      <c r="C51" s="12"/>
      <c r="D51" s="12"/>
      <c r="E51" s="19"/>
      <c r="F51" s="12"/>
      <c r="G51" s="20"/>
      <c r="H51" s="20"/>
      <c r="I51" s="11" t="str">
        <f aca="false">IFERROR(IF($G51="","",$G51/$E51),"")</f>
        <v/>
      </c>
      <c r="J51" s="11" t="str">
        <f aca="false">IF($G51="","",$G51+N($H51))</f>
        <v/>
      </c>
      <c r="K51" s="17" t="str">
        <f aca="false">IF($A51="","",TEXT($A51,"YYYY-MM"))</f>
        <v/>
      </c>
      <c r="L51" s="17" t="str">
        <f aca="false">IF($C51="","",$C51&amp;"|"&amp;COUNTIF($C$2:$C51,$C51))</f>
        <v/>
      </c>
    </row>
    <row r="52" customFormat="false" ht="15" hidden="false" customHeight="false" outlineLevel="0" collapsed="false">
      <c r="A52" s="18"/>
      <c r="B52" s="12"/>
      <c r="C52" s="12"/>
      <c r="D52" s="12"/>
      <c r="E52" s="19"/>
      <c r="F52" s="12"/>
      <c r="G52" s="20"/>
      <c r="H52" s="20"/>
      <c r="I52" s="11" t="str">
        <f aca="false">IFERROR(IF($G52="","",$G52/$E52),"")</f>
        <v/>
      </c>
      <c r="J52" s="11" t="str">
        <f aca="false">IF($G52="","",$G52+N($H52))</f>
        <v/>
      </c>
      <c r="K52" s="17" t="str">
        <f aca="false">IF($A52="","",TEXT($A52,"YYYY-MM"))</f>
        <v/>
      </c>
      <c r="L52" s="17" t="str">
        <f aca="false">IF($C52="","",$C52&amp;"|"&amp;COUNTIF($C$2:$C52,$C52))</f>
        <v/>
      </c>
    </row>
    <row r="53" customFormat="false" ht="15" hidden="false" customHeight="false" outlineLevel="0" collapsed="false">
      <c r="A53" s="18"/>
      <c r="B53" s="12"/>
      <c r="C53" s="12"/>
      <c r="D53" s="12"/>
      <c r="E53" s="19"/>
      <c r="F53" s="12"/>
      <c r="G53" s="20"/>
      <c r="H53" s="20"/>
      <c r="I53" s="11" t="str">
        <f aca="false">IFERROR(IF($G53="","",$G53/$E53),"")</f>
        <v/>
      </c>
      <c r="J53" s="11" t="str">
        <f aca="false">IF($G53="","",$G53+N($H53))</f>
        <v/>
      </c>
      <c r="K53" s="17" t="str">
        <f aca="false">IF($A53="","",TEXT($A53,"YYYY-MM"))</f>
        <v/>
      </c>
      <c r="L53" s="17" t="str">
        <f aca="false">IF($C53="","",$C53&amp;"|"&amp;COUNTIF($C$2:$C53,$C53))</f>
        <v/>
      </c>
    </row>
    <row r="54" customFormat="false" ht="15" hidden="false" customHeight="false" outlineLevel="0" collapsed="false">
      <c r="A54" s="18"/>
      <c r="B54" s="12"/>
      <c r="C54" s="12"/>
      <c r="D54" s="12"/>
      <c r="E54" s="19"/>
      <c r="F54" s="12"/>
      <c r="G54" s="20"/>
      <c r="H54" s="20"/>
      <c r="I54" s="11" t="str">
        <f aca="false">IFERROR(IF($G54="","",$G54/$E54),"")</f>
        <v/>
      </c>
      <c r="J54" s="11" t="str">
        <f aca="false">IF($G54="","",$G54+N($H54))</f>
        <v/>
      </c>
      <c r="K54" s="17" t="str">
        <f aca="false">IF($A54="","",TEXT($A54,"YYYY-MM"))</f>
        <v/>
      </c>
      <c r="L54" s="17" t="str">
        <f aca="false">IF($C54="","",$C54&amp;"|"&amp;COUNTIF($C$2:$C54,$C54))</f>
        <v/>
      </c>
    </row>
    <row r="55" customFormat="false" ht="15" hidden="false" customHeight="false" outlineLevel="0" collapsed="false">
      <c r="A55" s="18"/>
      <c r="B55" s="12"/>
      <c r="C55" s="12"/>
      <c r="D55" s="12"/>
      <c r="E55" s="19"/>
      <c r="F55" s="12"/>
      <c r="G55" s="20"/>
      <c r="H55" s="20"/>
      <c r="I55" s="11" t="str">
        <f aca="false">IFERROR(IF($G55="","",$G55/$E55),"")</f>
        <v/>
      </c>
      <c r="J55" s="11" t="str">
        <f aca="false">IF($G55="","",$G55+N($H55))</f>
        <v/>
      </c>
      <c r="K55" s="17" t="str">
        <f aca="false">IF($A55="","",TEXT($A55,"YYYY-MM"))</f>
        <v/>
      </c>
      <c r="L55" s="17" t="str">
        <f aca="false">IF($C55="","",$C55&amp;"|"&amp;COUNTIF($C$2:$C55,$C55))</f>
        <v/>
      </c>
    </row>
    <row r="56" customFormat="false" ht="15" hidden="false" customHeight="false" outlineLevel="0" collapsed="false">
      <c r="A56" s="18"/>
      <c r="B56" s="12"/>
      <c r="C56" s="12"/>
      <c r="D56" s="12"/>
      <c r="E56" s="19"/>
      <c r="F56" s="12"/>
      <c r="G56" s="20"/>
      <c r="H56" s="20"/>
      <c r="I56" s="11" t="str">
        <f aca="false">IFERROR(IF($G56="","",$G56/$E56),"")</f>
        <v/>
      </c>
      <c r="J56" s="11" t="str">
        <f aca="false">IF($G56="","",$G56+N($H56))</f>
        <v/>
      </c>
      <c r="K56" s="17" t="str">
        <f aca="false">IF($A56="","",TEXT($A56,"YYYY-MM"))</f>
        <v/>
      </c>
      <c r="L56" s="17" t="str">
        <f aca="false">IF($C56="","",$C56&amp;"|"&amp;COUNTIF($C$2:$C56,$C56))</f>
        <v/>
      </c>
    </row>
    <row r="57" customFormat="false" ht="15" hidden="false" customHeight="false" outlineLevel="0" collapsed="false">
      <c r="A57" s="18"/>
      <c r="B57" s="12"/>
      <c r="C57" s="12"/>
      <c r="D57" s="12"/>
      <c r="E57" s="19"/>
      <c r="F57" s="12"/>
      <c r="G57" s="20"/>
      <c r="H57" s="20"/>
      <c r="I57" s="11" t="str">
        <f aca="false">IFERROR(IF($G57="","",$G57/$E57),"")</f>
        <v/>
      </c>
      <c r="J57" s="11" t="str">
        <f aca="false">IF($G57="","",$G57+N($H57))</f>
        <v/>
      </c>
      <c r="K57" s="17" t="str">
        <f aca="false">IF($A57="","",TEXT($A57,"YYYY-MM"))</f>
        <v/>
      </c>
      <c r="L57" s="17" t="str">
        <f aca="false">IF($C57="","",$C57&amp;"|"&amp;COUNTIF($C$2:$C57,$C57))</f>
        <v/>
      </c>
    </row>
    <row r="58" customFormat="false" ht="15" hidden="false" customHeight="false" outlineLevel="0" collapsed="false">
      <c r="A58" s="18"/>
      <c r="B58" s="12"/>
      <c r="C58" s="12"/>
      <c r="D58" s="12"/>
      <c r="E58" s="19"/>
      <c r="F58" s="12"/>
      <c r="G58" s="20"/>
      <c r="H58" s="20"/>
      <c r="I58" s="11" t="str">
        <f aca="false">IFERROR(IF($G58="","",$G58/$E58),"")</f>
        <v/>
      </c>
      <c r="J58" s="11" t="str">
        <f aca="false">IF($G58="","",$G58+N($H58))</f>
        <v/>
      </c>
      <c r="K58" s="17" t="str">
        <f aca="false">IF($A58="","",TEXT($A58,"YYYY-MM"))</f>
        <v/>
      </c>
      <c r="L58" s="17" t="str">
        <f aca="false">IF($C58="","",$C58&amp;"|"&amp;COUNTIF($C$2:$C58,$C58))</f>
        <v/>
      </c>
    </row>
    <row r="59" customFormat="false" ht="15" hidden="false" customHeight="false" outlineLevel="0" collapsed="false">
      <c r="A59" s="18"/>
      <c r="B59" s="12"/>
      <c r="C59" s="12"/>
      <c r="D59" s="12"/>
      <c r="E59" s="19"/>
      <c r="F59" s="12"/>
      <c r="G59" s="20"/>
      <c r="H59" s="20"/>
      <c r="I59" s="11" t="str">
        <f aca="false">IFERROR(IF($G59="","",$G59/$E59),"")</f>
        <v/>
      </c>
      <c r="J59" s="11" t="str">
        <f aca="false">IF($G59="","",$G59+N($H59))</f>
        <v/>
      </c>
      <c r="K59" s="17" t="str">
        <f aca="false">IF($A59="","",TEXT($A59,"YYYY-MM"))</f>
        <v/>
      </c>
      <c r="L59" s="17" t="str">
        <f aca="false">IF($C59="","",$C59&amp;"|"&amp;COUNTIF($C$2:$C59,$C59))</f>
        <v/>
      </c>
    </row>
    <row r="60" customFormat="false" ht="15" hidden="false" customHeight="false" outlineLevel="0" collapsed="false">
      <c r="A60" s="18"/>
      <c r="B60" s="12"/>
      <c r="C60" s="12"/>
      <c r="D60" s="12"/>
      <c r="E60" s="19"/>
      <c r="F60" s="12"/>
      <c r="G60" s="20"/>
      <c r="H60" s="20"/>
      <c r="I60" s="11" t="str">
        <f aca="false">IFERROR(IF($G60="","",$G60/$E60),"")</f>
        <v/>
      </c>
      <c r="J60" s="11" t="str">
        <f aca="false">IF($G60="","",$G60+N($H60))</f>
        <v/>
      </c>
      <c r="K60" s="17" t="str">
        <f aca="false">IF($A60="","",TEXT($A60,"YYYY-MM"))</f>
        <v/>
      </c>
      <c r="L60" s="17" t="str">
        <f aca="false">IF($C60="","",$C60&amp;"|"&amp;COUNTIF($C$2:$C60,$C60))</f>
        <v/>
      </c>
    </row>
    <row r="61" customFormat="false" ht="15" hidden="false" customHeight="false" outlineLevel="0" collapsed="false">
      <c r="A61" s="18"/>
      <c r="B61" s="12"/>
      <c r="C61" s="12"/>
      <c r="D61" s="12"/>
      <c r="E61" s="19"/>
      <c r="F61" s="12"/>
      <c r="G61" s="20"/>
      <c r="H61" s="20"/>
      <c r="I61" s="11" t="str">
        <f aca="false">IFERROR(IF($G61="","",$G61/$E61),"")</f>
        <v/>
      </c>
      <c r="J61" s="11" t="str">
        <f aca="false">IF($G61="","",$G61+N($H61))</f>
        <v/>
      </c>
      <c r="K61" s="17" t="str">
        <f aca="false">IF($A61="","",TEXT($A61,"YYYY-MM"))</f>
        <v/>
      </c>
      <c r="L61" s="17" t="str">
        <f aca="false">IF($C61="","",$C61&amp;"|"&amp;COUNTIF($C$2:$C61,$C61))</f>
        <v/>
      </c>
    </row>
    <row r="62" customFormat="false" ht="15" hidden="false" customHeight="false" outlineLevel="0" collapsed="false">
      <c r="A62" s="18"/>
      <c r="B62" s="12"/>
      <c r="C62" s="12"/>
      <c r="D62" s="12"/>
      <c r="E62" s="19"/>
      <c r="F62" s="12"/>
      <c r="G62" s="20"/>
      <c r="H62" s="20"/>
      <c r="I62" s="11" t="str">
        <f aca="false">IFERROR(IF($G62="","",$G62/$E62),"")</f>
        <v/>
      </c>
      <c r="J62" s="11" t="str">
        <f aca="false">IF($G62="","",$G62+N($H62))</f>
        <v/>
      </c>
      <c r="K62" s="17" t="str">
        <f aca="false">IF($A62="","",TEXT($A62,"YYYY-MM"))</f>
        <v/>
      </c>
      <c r="L62" s="17" t="str">
        <f aca="false">IF($C62="","",$C62&amp;"|"&amp;COUNTIF($C$2:$C62,$C62))</f>
        <v/>
      </c>
    </row>
    <row r="63" customFormat="false" ht="15" hidden="false" customHeight="false" outlineLevel="0" collapsed="false">
      <c r="A63" s="18"/>
      <c r="B63" s="12"/>
      <c r="C63" s="12"/>
      <c r="D63" s="12"/>
      <c r="E63" s="19"/>
      <c r="F63" s="12"/>
      <c r="G63" s="20"/>
      <c r="H63" s="20"/>
      <c r="I63" s="11" t="str">
        <f aca="false">IFERROR(IF($G63="","",$G63/$E63),"")</f>
        <v/>
      </c>
      <c r="J63" s="11" t="str">
        <f aca="false">IF($G63="","",$G63+N($H63))</f>
        <v/>
      </c>
      <c r="K63" s="17" t="str">
        <f aca="false">IF($A63="","",TEXT($A63,"YYYY-MM"))</f>
        <v/>
      </c>
      <c r="L63" s="17" t="str">
        <f aca="false">IF($C63="","",$C63&amp;"|"&amp;COUNTIF($C$2:$C63,$C63))</f>
        <v/>
      </c>
    </row>
    <row r="64" customFormat="false" ht="15" hidden="false" customHeight="false" outlineLevel="0" collapsed="false">
      <c r="A64" s="18"/>
      <c r="B64" s="12"/>
      <c r="C64" s="12"/>
      <c r="D64" s="12"/>
      <c r="E64" s="19"/>
      <c r="F64" s="12"/>
      <c r="G64" s="20"/>
      <c r="H64" s="20"/>
      <c r="I64" s="11" t="str">
        <f aca="false">IFERROR(IF($G64="","",$G64/$E64),"")</f>
        <v/>
      </c>
      <c r="J64" s="11" t="str">
        <f aca="false">IF($G64="","",$G64+N($H64))</f>
        <v/>
      </c>
      <c r="K64" s="17" t="str">
        <f aca="false">IF($A64="","",TEXT($A64,"YYYY-MM"))</f>
        <v/>
      </c>
      <c r="L64" s="17" t="str">
        <f aca="false">IF($C64="","",$C64&amp;"|"&amp;COUNTIF($C$2:$C64,$C64))</f>
        <v/>
      </c>
    </row>
    <row r="65" customFormat="false" ht="15" hidden="false" customHeight="false" outlineLevel="0" collapsed="false">
      <c r="A65" s="18"/>
      <c r="B65" s="12"/>
      <c r="C65" s="12"/>
      <c r="D65" s="12"/>
      <c r="E65" s="19"/>
      <c r="F65" s="12"/>
      <c r="G65" s="20"/>
      <c r="H65" s="20"/>
      <c r="I65" s="11" t="str">
        <f aca="false">IFERROR(IF($G65="","",$G65/$E65),"")</f>
        <v/>
      </c>
      <c r="J65" s="11" t="str">
        <f aca="false">IF($G65="","",$G65+N($H65))</f>
        <v/>
      </c>
      <c r="K65" s="17" t="str">
        <f aca="false">IF($A65="","",TEXT($A65,"YYYY-MM"))</f>
        <v/>
      </c>
      <c r="L65" s="17" t="str">
        <f aca="false">IF($C65="","",$C65&amp;"|"&amp;COUNTIF($C$2:$C65,$C65))</f>
        <v/>
      </c>
    </row>
    <row r="66" customFormat="false" ht="15" hidden="false" customHeight="false" outlineLevel="0" collapsed="false">
      <c r="A66" s="18"/>
      <c r="B66" s="12"/>
      <c r="C66" s="12"/>
      <c r="D66" s="12"/>
      <c r="E66" s="19"/>
      <c r="F66" s="12"/>
      <c r="G66" s="20"/>
      <c r="H66" s="20"/>
      <c r="I66" s="11" t="str">
        <f aca="false">IFERROR(IF($G66="","",$G66/$E66),"")</f>
        <v/>
      </c>
      <c r="J66" s="11" t="str">
        <f aca="false">IF($G66="","",$G66+N($H66))</f>
        <v/>
      </c>
      <c r="K66" s="17" t="str">
        <f aca="false">IF($A66="","",TEXT($A66,"YYYY-MM"))</f>
        <v/>
      </c>
      <c r="L66" s="17" t="str">
        <f aca="false">IF($C66="","",$C66&amp;"|"&amp;COUNTIF($C$2:$C66,$C66))</f>
        <v/>
      </c>
    </row>
    <row r="67" customFormat="false" ht="15" hidden="false" customHeight="false" outlineLevel="0" collapsed="false">
      <c r="A67" s="18"/>
      <c r="B67" s="12"/>
      <c r="C67" s="12"/>
      <c r="D67" s="12"/>
      <c r="E67" s="19"/>
      <c r="F67" s="12"/>
      <c r="G67" s="20"/>
      <c r="H67" s="20"/>
      <c r="I67" s="11" t="str">
        <f aca="false">IFERROR(IF($G67="","",$G67/$E67),"")</f>
        <v/>
      </c>
      <c r="J67" s="11" t="str">
        <f aca="false">IF($G67="","",$G67+N($H67))</f>
        <v/>
      </c>
      <c r="K67" s="17" t="str">
        <f aca="false">IF($A67="","",TEXT($A67,"YYYY-MM"))</f>
        <v/>
      </c>
      <c r="L67" s="17" t="str">
        <f aca="false">IF($C67="","",$C67&amp;"|"&amp;COUNTIF($C$2:$C67,$C67))</f>
        <v/>
      </c>
    </row>
    <row r="68" customFormat="false" ht="15" hidden="false" customHeight="false" outlineLevel="0" collapsed="false">
      <c r="A68" s="18"/>
      <c r="B68" s="12"/>
      <c r="C68" s="12"/>
      <c r="D68" s="12"/>
      <c r="E68" s="19"/>
      <c r="F68" s="12"/>
      <c r="G68" s="20"/>
      <c r="H68" s="20"/>
      <c r="I68" s="11" t="str">
        <f aca="false">IFERROR(IF($G68="","",$G68/$E68),"")</f>
        <v/>
      </c>
      <c r="J68" s="11" t="str">
        <f aca="false">IF($G68="","",$G68+N($H68))</f>
        <v/>
      </c>
      <c r="K68" s="17" t="str">
        <f aca="false">IF($A68="","",TEXT($A68,"YYYY-MM"))</f>
        <v/>
      </c>
      <c r="L68" s="17" t="str">
        <f aca="false">IF($C68="","",$C68&amp;"|"&amp;COUNTIF($C$2:$C68,$C68))</f>
        <v/>
      </c>
    </row>
    <row r="69" customFormat="false" ht="15" hidden="false" customHeight="false" outlineLevel="0" collapsed="false">
      <c r="A69" s="18"/>
      <c r="B69" s="12"/>
      <c r="C69" s="12"/>
      <c r="D69" s="12"/>
      <c r="E69" s="19"/>
      <c r="F69" s="12"/>
      <c r="G69" s="20"/>
      <c r="H69" s="20"/>
      <c r="I69" s="11" t="str">
        <f aca="false">IFERROR(IF($G69="","",$G69/$E69),"")</f>
        <v/>
      </c>
      <c r="J69" s="11" t="str">
        <f aca="false">IF($G69="","",$G69+N($H69))</f>
        <v/>
      </c>
      <c r="K69" s="17" t="str">
        <f aca="false">IF($A69="","",TEXT($A69,"YYYY-MM"))</f>
        <v/>
      </c>
      <c r="L69" s="17" t="str">
        <f aca="false">IF($C69="","",$C69&amp;"|"&amp;COUNTIF($C$2:$C69,$C69))</f>
        <v/>
      </c>
    </row>
    <row r="70" customFormat="false" ht="15" hidden="false" customHeight="false" outlineLevel="0" collapsed="false">
      <c r="A70" s="18"/>
      <c r="B70" s="12"/>
      <c r="C70" s="12"/>
      <c r="D70" s="12"/>
      <c r="E70" s="19"/>
      <c r="F70" s="12"/>
      <c r="G70" s="20"/>
      <c r="H70" s="20"/>
      <c r="I70" s="11" t="str">
        <f aca="false">IFERROR(IF($G70="","",$G70/$E70),"")</f>
        <v/>
      </c>
      <c r="J70" s="11" t="str">
        <f aca="false">IF($G70="","",$G70+N($H70))</f>
        <v/>
      </c>
      <c r="K70" s="17" t="str">
        <f aca="false">IF($A70="","",TEXT($A70,"YYYY-MM"))</f>
        <v/>
      </c>
      <c r="L70" s="17" t="str">
        <f aca="false">IF($C70="","",$C70&amp;"|"&amp;COUNTIF($C$2:$C70,$C70))</f>
        <v/>
      </c>
    </row>
    <row r="71" customFormat="false" ht="15" hidden="false" customHeight="false" outlineLevel="0" collapsed="false">
      <c r="A71" s="18"/>
      <c r="B71" s="12"/>
      <c r="C71" s="12"/>
      <c r="D71" s="12"/>
      <c r="E71" s="19"/>
      <c r="F71" s="12"/>
      <c r="G71" s="20"/>
      <c r="H71" s="20"/>
      <c r="I71" s="11" t="str">
        <f aca="false">IFERROR(IF($G71="","",$G71/$E71),"")</f>
        <v/>
      </c>
      <c r="J71" s="11" t="str">
        <f aca="false">IF($G71="","",$G71+N($H71))</f>
        <v/>
      </c>
      <c r="K71" s="17" t="str">
        <f aca="false">IF($A71="","",TEXT($A71,"YYYY-MM"))</f>
        <v/>
      </c>
      <c r="L71" s="17" t="str">
        <f aca="false">IF($C71="","",$C71&amp;"|"&amp;COUNTIF($C$2:$C71,$C71))</f>
        <v/>
      </c>
    </row>
    <row r="72" customFormat="false" ht="15" hidden="false" customHeight="false" outlineLevel="0" collapsed="false">
      <c r="A72" s="18"/>
      <c r="B72" s="12"/>
      <c r="C72" s="12"/>
      <c r="D72" s="12"/>
      <c r="E72" s="19"/>
      <c r="F72" s="12"/>
      <c r="G72" s="20"/>
      <c r="H72" s="20"/>
      <c r="I72" s="11" t="str">
        <f aca="false">IFERROR(IF($G72="","",$G72/$E72),"")</f>
        <v/>
      </c>
      <c r="J72" s="11" t="str">
        <f aca="false">IF($G72="","",$G72+N($H72))</f>
        <v/>
      </c>
      <c r="K72" s="17" t="str">
        <f aca="false">IF($A72="","",TEXT($A72,"YYYY-MM"))</f>
        <v/>
      </c>
      <c r="L72" s="17" t="str">
        <f aca="false">IF($C72="","",$C72&amp;"|"&amp;COUNTIF($C$2:$C72,$C72))</f>
        <v/>
      </c>
    </row>
    <row r="73" customFormat="false" ht="15" hidden="false" customHeight="false" outlineLevel="0" collapsed="false">
      <c r="A73" s="18"/>
      <c r="B73" s="12"/>
      <c r="C73" s="12"/>
      <c r="D73" s="12"/>
      <c r="E73" s="19"/>
      <c r="F73" s="12"/>
      <c r="G73" s="20"/>
      <c r="H73" s="20"/>
      <c r="I73" s="11" t="str">
        <f aca="false">IFERROR(IF($G73="","",$G73/$E73),"")</f>
        <v/>
      </c>
      <c r="J73" s="11" t="str">
        <f aca="false">IF($G73="","",$G73+N($H73))</f>
        <v/>
      </c>
      <c r="K73" s="17" t="str">
        <f aca="false">IF($A73="","",TEXT($A73,"YYYY-MM"))</f>
        <v/>
      </c>
      <c r="L73" s="17" t="str">
        <f aca="false">IF($C73="","",$C73&amp;"|"&amp;COUNTIF($C$2:$C73,$C73))</f>
        <v/>
      </c>
    </row>
    <row r="74" customFormat="false" ht="15" hidden="false" customHeight="false" outlineLevel="0" collapsed="false">
      <c r="A74" s="18"/>
      <c r="B74" s="12"/>
      <c r="C74" s="12"/>
      <c r="D74" s="12"/>
      <c r="E74" s="19"/>
      <c r="F74" s="12"/>
      <c r="G74" s="20"/>
      <c r="H74" s="20"/>
      <c r="I74" s="11" t="str">
        <f aca="false">IFERROR(IF($G74="","",$G74/$E74),"")</f>
        <v/>
      </c>
      <c r="J74" s="11" t="str">
        <f aca="false">IF($G74="","",$G74+N($H74))</f>
        <v/>
      </c>
      <c r="K74" s="17" t="str">
        <f aca="false">IF($A74="","",TEXT($A74,"YYYY-MM"))</f>
        <v/>
      </c>
      <c r="L74" s="17" t="str">
        <f aca="false">IF($C74="","",$C74&amp;"|"&amp;COUNTIF($C$2:$C74,$C74))</f>
        <v/>
      </c>
    </row>
    <row r="75" customFormat="false" ht="15" hidden="false" customHeight="false" outlineLevel="0" collapsed="false">
      <c r="A75" s="18"/>
      <c r="B75" s="12"/>
      <c r="C75" s="12"/>
      <c r="D75" s="12"/>
      <c r="E75" s="19"/>
      <c r="F75" s="12"/>
      <c r="G75" s="20"/>
      <c r="H75" s="20"/>
      <c r="I75" s="11" t="str">
        <f aca="false">IFERROR(IF($G75="","",$G75/$E75),"")</f>
        <v/>
      </c>
      <c r="J75" s="11" t="str">
        <f aca="false">IF($G75="","",$G75+N($H75))</f>
        <v/>
      </c>
      <c r="K75" s="17" t="str">
        <f aca="false">IF($A75="","",TEXT($A75,"YYYY-MM"))</f>
        <v/>
      </c>
      <c r="L75" s="17" t="str">
        <f aca="false">IF($C75="","",$C75&amp;"|"&amp;COUNTIF($C$2:$C75,$C75))</f>
        <v/>
      </c>
    </row>
    <row r="76" customFormat="false" ht="15" hidden="false" customHeight="false" outlineLevel="0" collapsed="false">
      <c r="A76" s="18"/>
      <c r="B76" s="12"/>
      <c r="C76" s="12"/>
      <c r="D76" s="12"/>
      <c r="E76" s="19"/>
      <c r="F76" s="12"/>
      <c r="G76" s="20"/>
      <c r="H76" s="20"/>
      <c r="I76" s="11" t="str">
        <f aca="false">IFERROR(IF($G76="","",$G76/$E76),"")</f>
        <v/>
      </c>
      <c r="J76" s="11" t="str">
        <f aca="false">IF($G76="","",$G76+N($H76))</f>
        <v/>
      </c>
      <c r="K76" s="17" t="str">
        <f aca="false">IF($A76="","",TEXT($A76,"YYYY-MM"))</f>
        <v/>
      </c>
      <c r="L76" s="17" t="str">
        <f aca="false">IF($C76="","",$C76&amp;"|"&amp;COUNTIF($C$2:$C76,$C76))</f>
        <v/>
      </c>
    </row>
    <row r="77" customFormat="false" ht="15" hidden="false" customHeight="false" outlineLevel="0" collapsed="false">
      <c r="A77" s="18"/>
      <c r="B77" s="12"/>
      <c r="C77" s="12"/>
      <c r="D77" s="12"/>
      <c r="E77" s="19"/>
      <c r="F77" s="12"/>
      <c r="G77" s="20"/>
      <c r="H77" s="20"/>
      <c r="I77" s="11" t="str">
        <f aca="false">IFERROR(IF($G77="","",$G77/$E77),"")</f>
        <v/>
      </c>
      <c r="J77" s="11" t="str">
        <f aca="false">IF($G77="","",$G77+N($H77))</f>
        <v/>
      </c>
      <c r="K77" s="17" t="str">
        <f aca="false">IF($A77="","",TEXT($A77,"YYYY-MM"))</f>
        <v/>
      </c>
      <c r="L77" s="17" t="str">
        <f aca="false">IF($C77="","",$C77&amp;"|"&amp;COUNTIF($C$2:$C77,$C77))</f>
        <v/>
      </c>
    </row>
    <row r="78" customFormat="false" ht="15" hidden="false" customHeight="false" outlineLevel="0" collapsed="false">
      <c r="A78" s="18"/>
      <c r="B78" s="12"/>
      <c r="C78" s="12"/>
      <c r="D78" s="12"/>
      <c r="E78" s="19"/>
      <c r="F78" s="12"/>
      <c r="G78" s="20"/>
      <c r="H78" s="20"/>
      <c r="I78" s="11" t="str">
        <f aca="false">IFERROR(IF($G78="","",$G78/$E78),"")</f>
        <v/>
      </c>
      <c r="J78" s="11" t="str">
        <f aca="false">IF($G78="","",$G78+N($H78))</f>
        <v/>
      </c>
      <c r="K78" s="17" t="str">
        <f aca="false">IF($A78="","",TEXT($A78,"YYYY-MM"))</f>
        <v/>
      </c>
      <c r="L78" s="17" t="str">
        <f aca="false">IF($C78="","",$C78&amp;"|"&amp;COUNTIF($C$2:$C78,$C78))</f>
        <v/>
      </c>
    </row>
    <row r="79" customFormat="false" ht="15" hidden="false" customHeight="false" outlineLevel="0" collapsed="false">
      <c r="A79" s="18"/>
      <c r="B79" s="12"/>
      <c r="C79" s="12"/>
      <c r="D79" s="12"/>
      <c r="E79" s="19"/>
      <c r="F79" s="12"/>
      <c r="G79" s="20"/>
      <c r="H79" s="20"/>
      <c r="I79" s="11" t="str">
        <f aca="false">IFERROR(IF($G79="","",$G79/$E79),"")</f>
        <v/>
      </c>
      <c r="J79" s="11" t="str">
        <f aca="false">IF($G79="","",$G79+N($H79))</f>
        <v/>
      </c>
      <c r="K79" s="17" t="str">
        <f aca="false">IF($A79="","",TEXT($A79,"YYYY-MM"))</f>
        <v/>
      </c>
      <c r="L79" s="17" t="str">
        <f aca="false">IF($C79="","",$C79&amp;"|"&amp;COUNTIF($C$2:$C79,$C79))</f>
        <v/>
      </c>
    </row>
    <row r="80" customFormat="false" ht="15" hidden="false" customHeight="false" outlineLevel="0" collapsed="false">
      <c r="A80" s="18"/>
      <c r="B80" s="12"/>
      <c r="C80" s="12"/>
      <c r="D80" s="12"/>
      <c r="E80" s="19"/>
      <c r="F80" s="12"/>
      <c r="G80" s="20"/>
      <c r="H80" s="20"/>
      <c r="I80" s="11" t="str">
        <f aca="false">IFERROR(IF($G80="","",$G80/$E80),"")</f>
        <v/>
      </c>
      <c r="J80" s="11" t="str">
        <f aca="false">IF($G80="","",$G80+N($H80))</f>
        <v/>
      </c>
      <c r="K80" s="17" t="str">
        <f aca="false">IF($A80="","",TEXT($A80,"YYYY-MM"))</f>
        <v/>
      </c>
      <c r="L80" s="17" t="str">
        <f aca="false">IF($C80="","",$C80&amp;"|"&amp;COUNTIF($C$2:$C80,$C80))</f>
        <v/>
      </c>
    </row>
    <row r="81" customFormat="false" ht="15" hidden="false" customHeight="false" outlineLevel="0" collapsed="false">
      <c r="A81" s="18"/>
      <c r="B81" s="12"/>
      <c r="C81" s="12"/>
      <c r="D81" s="12"/>
      <c r="E81" s="19"/>
      <c r="F81" s="12"/>
      <c r="G81" s="20"/>
      <c r="H81" s="20"/>
      <c r="I81" s="11" t="str">
        <f aca="false">IFERROR(IF($G81="","",$G81/$E81),"")</f>
        <v/>
      </c>
      <c r="J81" s="11" t="str">
        <f aca="false">IF($G81="","",$G81+N($H81))</f>
        <v/>
      </c>
      <c r="K81" s="17" t="str">
        <f aca="false">IF($A81="","",TEXT($A81,"YYYY-MM"))</f>
        <v/>
      </c>
      <c r="L81" s="17" t="str">
        <f aca="false">IF($C81="","",$C81&amp;"|"&amp;COUNTIF($C$2:$C81,$C81))</f>
        <v/>
      </c>
    </row>
    <row r="82" customFormat="false" ht="15" hidden="false" customHeight="false" outlineLevel="0" collapsed="false">
      <c r="A82" s="18"/>
      <c r="B82" s="12"/>
      <c r="C82" s="12"/>
      <c r="D82" s="12"/>
      <c r="E82" s="19"/>
      <c r="F82" s="12"/>
      <c r="G82" s="20"/>
      <c r="H82" s="20"/>
      <c r="I82" s="11" t="str">
        <f aca="false">IFERROR(IF($G82="","",$G82/$E82),"")</f>
        <v/>
      </c>
      <c r="J82" s="11" t="str">
        <f aca="false">IF($G82="","",$G82+N($H82))</f>
        <v/>
      </c>
      <c r="K82" s="17" t="str">
        <f aca="false">IF($A82="","",TEXT($A82,"YYYY-MM"))</f>
        <v/>
      </c>
      <c r="L82" s="17" t="str">
        <f aca="false">IF($C82="","",$C82&amp;"|"&amp;COUNTIF($C$2:$C82,$C82))</f>
        <v/>
      </c>
    </row>
    <row r="83" customFormat="false" ht="15" hidden="false" customHeight="false" outlineLevel="0" collapsed="false">
      <c r="A83" s="18"/>
      <c r="B83" s="12"/>
      <c r="C83" s="12"/>
      <c r="D83" s="12"/>
      <c r="E83" s="19"/>
      <c r="F83" s="12"/>
      <c r="G83" s="20"/>
      <c r="H83" s="20"/>
      <c r="I83" s="11" t="str">
        <f aca="false">IFERROR(IF($G83="","",$G83/$E83),"")</f>
        <v/>
      </c>
      <c r="J83" s="11" t="str">
        <f aca="false">IF($G83="","",$G83+N($H83))</f>
        <v/>
      </c>
      <c r="K83" s="17" t="str">
        <f aca="false">IF($A83="","",TEXT($A83,"YYYY-MM"))</f>
        <v/>
      </c>
      <c r="L83" s="17" t="str">
        <f aca="false">IF($C83="","",$C83&amp;"|"&amp;COUNTIF($C$2:$C83,$C83))</f>
        <v/>
      </c>
    </row>
    <row r="84" customFormat="false" ht="15" hidden="false" customHeight="false" outlineLevel="0" collapsed="false">
      <c r="A84" s="18"/>
      <c r="B84" s="12"/>
      <c r="C84" s="12"/>
      <c r="D84" s="12"/>
      <c r="E84" s="19"/>
      <c r="F84" s="12"/>
      <c r="G84" s="20"/>
      <c r="H84" s="20"/>
      <c r="I84" s="11" t="str">
        <f aca="false">IFERROR(IF($G84="","",$G84/$E84),"")</f>
        <v/>
      </c>
      <c r="J84" s="11" t="str">
        <f aca="false">IF($G84="","",$G84+N($H84))</f>
        <v/>
      </c>
      <c r="K84" s="17" t="str">
        <f aca="false">IF($A84="","",TEXT($A84,"YYYY-MM"))</f>
        <v/>
      </c>
      <c r="L84" s="17" t="str">
        <f aca="false">IF($C84="","",$C84&amp;"|"&amp;COUNTIF($C$2:$C84,$C84))</f>
        <v/>
      </c>
    </row>
    <row r="85" customFormat="false" ht="15" hidden="false" customHeight="false" outlineLevel="0" collapsed="false">
      <c r="A85" s="18"/>
      <c r="B85" s="12"/>
      <c r="C85" s="12"/>
      <c r="D85" s="12"/>
      <c r="E85" s="19"/>
      <c r="F85" s="12"/>
      <c r="G85" s="20"/>
      <c r="H85" s="20"/>
      <c r="I85" s="11" t="str">
        <f aca="false">IFERROR(IF($G85="","",$G85/$E85),"")</f>
        <v/>
      </c>
      <c r="J85" s="11" t="str">
        <f aca="false">IF($G85="","",$G85+N($H85))</f>
        <v/>
      </c>
      <c r="K85" s="17" t="str">
        <f aca="false">IF($A85="","",TEXT($A85,"YYYY-MM"))</f>
        <v/>
      </c>
      <c r="L85" s="17" t="str">
        <f aca="false">IF($C85="","",$C85&amp;"|"&amp;COUNTIF($C$2:$C85,$C85))</f>
        <v/>
      </c>
    </row>
    <row r="86" customFormat="false" ht="15" hidden="false" customHeight="false" outlineLevel="0" collapsed="false">
      <c r="A86" s="18"/>
      <c r="B86" s="12"/>
      <c r="C86" s="12"/>
      <c r="D86" s="12"/>
      <c r="E86" s="19"/>
      <c r="F86" s="12"/>
      <c r="G86" s="20"/>
      <c r="H86" s="20"/>
      <c r="I86" s="11" t="str">
        <f aca="false">IFERROR(IF($G86="","",$G86/$E86),"")</f>
        <v/>
      </c>
      <c r="J86" s="11" t="str">
        <f aca="false">IF($G86="","",$G86+N($H86))</f>
        <v/>
      </c>
      <c r="K86" s="17" t="str">
        <f aca="false">IF($A86="","",TEXT($A86,"YYYY-MM"))</f>
        <v/>
      </c>
      <c r="L86" s="17" t="str">
        <f aca="false">IF($C86="","",$C86&amp;"|"&amp;COUNTIF($C$2:$C86,$C86))</f>
        <v/>
      </c>
    </row>
    <row r="87" customFormat="false" ht="15" hidden="false" customHeight="false" outlineLevel="0" collapsed="false">
      <c r="A87" s="18"/>
      <c r="B87" s="12"/>
      <c r="C87" s="12"/>
      <c r="D87" s="12"/>
      <c r="E87" s="19"/>
      <c r="F87" s="12"/>
      <c r="G87" s="20"/>
      <c r="H87" s="20"/>
      <c r="I87" s="11" t="str">
        <f aca="false">IFERROR(IF($G87="","",$G87/$E87),"")</f>
        <v/>
      </c>
      <c r="J87" s="11" t="str">
        <f aca="false">IF($G87="","",$G87+N($H87))</f>
        <v/>
      </c>
      <c r="K87" s="17" t="str">
        <f aca="false">IF($A87="","",TEXT($A87,"YYYY-MM"))</f>
        <v/>
      </c>
      <c r="L87" s="17" t="str">
        <f aca="false">IF($C87="","",$C87&amp;"|"&amp;COUNTIF($C$2:$C87,$C87))</f>
        <v/>
      </c>
    </row>
    <row r="88" customFormat="false" ht="15" hidden="false" customHeight="false" outlineLevel="0" collapsed="false">
      <c r="A88" s="18"/>
      <c r="B88" s="12"/>
      <c r="C88" s="12"/>
      <c r="D88" s="12"/>
      <c r="E88" s="19"/>
      <c r="F88" s="12"/>
      <c r="G88" s="20"/>
      <c r="H88" s="20"/>
      <c r="I88" s="11" t="str">
        <f aca="false">IFERROR(IF($G88="","",$G88/$E88),"")</f>
        <v/>
      </c>
      <c r="J88" s="11" t="str">
        <f aca="false">IF($G88="","",$G88+N($H88))</f>
        <v/>
      </c>
      <c r="K88" s="17" t="str">
        <f aca="false">IF($A88="","",TEXT($A88,"YYYY-MM"))</f>
        <v/>
      </c>
      <c r="L88" s="17" t="str">
        <f aca="false">IF($C88="","",$C88&amp;"|"&amp;COUNTIF($C$2:$C88,$C88))</f>
        <v/>
      </c>
    </row>
    <row r="89" customFormat="false" ht="15" hidden="false" customHeight="false" outlineLevel="0" collapsed="false">
      <c r="A89" s="18"/>
      <c r="B89" s="12"/>
      <c r="C89" s="12"/>
      <c r="D89" s="12"/>
      <c r="E89" s="19"/>
      <c r="F89" s="12"/>
      <c r="G89" s="20"/>
      <c r="H89" s="20"/>
      <c r="I89" s="11" t="str">
        <f aca="false">IFERROR(IF($G89="","",$G89/$E89),"")</f>
        <v/>
      </c>
      <c r="J89" s="11" t="str">
        <f aca="false">IF($G89="","",$G89+N($H89))</f>
        <v/>
      </c>
      <c r="K89" s="17" t="str">
        <f aca="false">IF($A89="","",TEXT($A89,"YYYY-MM"))</f>
        <v/>
      </c>
      <c r="L89" s="17" t="str">
        <f aca="false">IF($C89="","",$C89&amp;"|"&amp;COUNTIF($C$2:$C89,$C89))</f>
        <v/>
      </c>
    </row>
    <row r="90" customFormat="false" ht="15" hidden="false" customHeight="false" outlineLevel="0" collapsed="false">
      <c r="A90" s="18"/>
      <c r="B90" s="12"/>
      <c r="C90" s="12"/>
      <c r="D90" s="12"/>
      <c r="E90" s="19"/>
      <c r="F90" s="12"/>
      <c r="G90" s="20"/>
      <c r="H90" s="20"/>
      <c r="I90" s="11" t="str">
        <f aca="false">IFERROR(IF($G90="","",$G90/$E90),"")</f>
        <v/>
      </c>
      <c r="J90" s="11" t="str">
        <f aca="false">IF($G90="","",$G90+N($H90))</f>
        <v/>
      </c>
      <c r="K90" s="17" t="str">
        <f aca="false">IF($A90="","",TEXT($A90,"YYYY-MM"))</f>
        <v/>
      </c>
      <c r="L90" s="17" t="str">
        <f aca="false">IF($C90="","",$C90&amp;"|"&amp;COUNTIF($C$2:$C90,$C90))</f>
        <v/>
      </c>
    </row>
    <row r="91" customFormat="false" ht="15" hidden="false" customHeight="false" outlineLevel="0" collapsed="false">
      <c r="A91" s="18"/>
      <c r="B91" s="12"/>
      <c r="C91" s="12"/>
      <c r="D91" s="12"/>
      <c r="E91" s="19"/>
      <c r="F91" s="12"/>
      <c r="G91" s="20"/>
      <c r="H91" s="20"/>
      <c r="I91" s="11" t="str">
        <f aca="false">IFERROR(IF($G91="","",$G91/$E91),"")</f>
        <v/>
      </c>
      <c r="J91" s="11" t="str">
        <f aca="false">IF($G91="","",$G91+N($H91))</f>
        <v/>
      </c>
      <c r="K91" s="17" t="str">
        <f aca="false">IF($A91="","",TEXT($A91,"YYYY-MM"))</f>
        <v/>
      </c>
      <c r="L91" s="17" t="str">
        <f aca="false">IF($C91="","",$C91&amp;"|"&amp;COUNTIF($C$2:$C91,$C91))</f>
        <v/>
      </c>
    </row>
    <row r="92" customFormat="false" ht="15" hidden="false" customHeight="false" outlineLevel="0" collapsed="false">
      <c r="A92" s="18"/>
      <c r="B92" s="12"/>
      <c r="C92" s="12"/>
      <c r="D92" s="12"/>
      <c r="E92" s="19"/>
      <c r="F92" s="12"/>
      <c r="G92" s="20"/>
      <c r="H92" s="20"/>
      <c r="I92" s="11" t="str">
        <f aca="false">IFERROR(IF($G92="","",$G92/$E92),"")</f>
        <v/>
      </c>
      <c r="J92" s="11" t="str">
        <f aca="false">IF($G92="","",$G92+N($H92))</f>
        <v/>
      </c>
      <c r="K92" s="17" t="str">
        <f aca="false">IF($A92="","",TEXT($A92,"YYYY-MM"))</f>
        <v/>
      </c>
      <c r="L92" s="17" t="str">
        <f aca="false">IF($C92="","",$C92&amp;"|"&amp;COUNTIF($C$2:$C92,$C92))</f>
        <v/>
      </c>
    </row>
    <row r="93" customFormat="false" ht="15" hidden="false" customHeight="false" outlineLevel="0" collapsed="false">
      <c r="A93" s="18"/>
      <c r="B93" s="12"/>
      <c r="C93" s="12"/>
      <c r="D93" s="12"/>
      <c r="E93" s="19"/>
      <c r="F93" s="12"/>
      <c r="G93" s="20"/>
      <c r="H93" s="20"/>
      <c r="I93" s="11" t="str">
        <f aca="false">IFERROR(IF($G93="","",$G93/$E93),"")</f>
        <v/>
      </c>
      <c r="J93" s="11" t="str">
        <f aca="false">IF($G93="","",$G93+N($H93))</f>
        <v/>
      </c>
      <c r="K93" s="17" t="str">
        <f aca="false">IF($A93="","",TEXT($A93,"YYYY-MM"))</f>
        <v/>
      </c>
      <c r="L93" s="17" t="str">
        <f aca="false">IF($C93="","",$C93&amp;"|"&amp;COUNTIF($C$2:$C93,$C93))</f>
        <v/>
      </c>
    </row>
    <row r="94" customFormat="false" ht="15" hidden="false" customHeight="false" outlineLevel="0" collapsed="false">
      <c r="A94" s="18"/>
      <c r="B94" s="12"/>
      <c r="C94" s="12"/>
      <c r="D94" s="12"/>
      <c r="E94" s="19"/>
      <c r="F94" s="12"/>
      <c r="G94" s="20"/>
      <c r="H94" s="20"/>
      <c r="I94" s="11" t="str">
        <f aca="false">IFERROR(IF($G94="","",$G94/$E94),"")</f>
        <v/>
      </c>
      <c r="J94" s="11" t="str">
        <f aca="false">IF($G94="","",$G94+N($H94))</f>
        <v/>
      </c>
      <c r="K94" s="17" t="str">
        <f aca="false">IF($A94="","",TEXT($A94,"YYYY-MM"))</f>
        <v/>
      </c>
      <c r="L94" s="17" t="str">
        <f aca="false">IF($C94="","",$C94&amp;"|"&amp;COUNTIF($C$2:$C94,$C94))</f>
        <v/>
      </c>
    </row>
    <row r="95" customFormat="false" ht="15" hidden="false" customHeight="false" outlineLevel="0" collapsed="false">
      <c r="A95" s="18"/>
      <c r="B95" s="12"/>
      <c r="C95" s="12"/>
      <c r="D95" s="12"/>
      <c r="E95" s="19"/>
      <c r="F95" s="12"/>
      <c r="G95" s="20"/>
      <c r="H95" s="20"/>
      <c r="I95" s="11" t="str">
        <f aca="false">IFERROR(IF($G95="","",$G95/$E95),"")</f>
        <v/>
      </c>
      <c r="J95" s="11" t="str">
        <f aca="false">IF($G95="","",$G95+N($H95))</f>
        <v/>
      </c>
      <c r="K95" s="17" t="str">
        <f aca="false">IF($A95="","",TEXT($A95,"YYYY-MM"))</f>
        <v/>
      </c>
      <c r="L95" s="17" t="str">
        <f aca="false">IF($C95="","",$C95&amp;"|"&amp;COUNTIF($C$2:$C95,$C95))</f>
        <v/>
      </c>
    </row>
    <row r="96" customFormat="false" ht="15" hidden="false" customHeight="false" outlineLevel="0" collapsed="false">
      <c r="A96" s="18"/>
      <c r="B96" s="12"/>
      <c r="C96" s="12"/>
      <c r="D96" s="12"/>
      <c r="E96" s="19"/>
      <c r="F96" s="12"/>
      <c r="G96" s="20"/>
      <c r="H96" s="20"/>
      <c r="I96" s="11" t="str">
        <f aca="false">IFERROR(IF($G96="","",$G96/$E96),"")</f>
        <v/>
      </c>
      <c r="J96" s="11" t="str">
        <f aca="false">IF($G96="","",$G96+N($H96))</f>
        <v/>
      </c>
      <c r="K96" s="17" t="str">
        <f aca="false">IF($A96="","",TEXT($A96,"YYYY-MM"))</f>
        <v/>
      </c>
      <c r="L96" s="17" t="str">
        <f aca="false">IF($C96="","",$C96&amp;"|"&amp;COUNTIF($C$2:$C96,$C96))</f>
        <v/>
      </c>
    </row>
    <row r="97" customFormat="false" ht="15" hidden="false" customHeight="false" outlineLevel="0" collapsed="false">
      <c r="A97" s="18"/>
      <c r="B97" s="12"/>
      <c r="C97" s="12"/>
      <c r="D97" s="12"/>
      <c r="E97" s="19"/>
      <c r="F97" s="12"/>
      <c r="G97" s="20"/>
      <c r="H97" s="20"/>
      <c r="I97" s="11" t="str">
        <f aca="false">IFERROR(IF($G97="","",$G97/$E97),"")</f>
        <v/>
      </c>
      <c r="J97" s="11" t="str">
        <f aca="false">IF($G97="","",$G97+N($H97))</f>
        <v/>
      </c>
      <c r="K97" s="17" t="str">
        <f aca="false">IF($A97="","",TEXT($A97,"YYYY-MM"))</f>
        <v/>
      </c>
      <c r="L97" s="17" t="str">
        <f aca="false">IF($C97="","",$C97&amp;"|"&amp;COUNTIF($C$2:$C97,$C97))</f>
        <v/>
      </c>
    </row>
    <row r="98" customFormat="false" ht="15" hidden="false" customHeight="false" outlineLevel="0" collapsed="false">
      <c r="A98" s="18"/>
      <c r="B98" s="12"/>
      <c r="C98" s="12"/>
      <c r="D98" s="12"/>
      <c r="E98" s="19"/>
      <c r="F98" s="12"/>
      <c r="G98" s="20"/>
      <c r="H98" s="20"/>
      <c r="I98" s="11" t="str">
        <f aca="false">IFERROR(IF($G98="","",$G98/$E98),"")</f>
        <v/>
      </c>
      <c r="J98" s="11" t="str">
        <f aca="false">IF($G98="","",$G98+N($H98))</f>
        <v/>
      </c>
      <c r="K98" s="17" t="str">
        <f aca="false">IF($A98="","",TEXT($A98,"YYYY-MM"))</f>
        <v/>
      </c>
      <c r="L98" s="17" t="str">
        <f aca="false">IF($C98="","",$C98&amp;"|"&amp;COUNTIF($C$2:$C98,$C98))</f>
        <v/>
      </c>
    </row>
    <row r="99" customFormat="false" ht="15" hidden="false" customHeight="false" outlineLevel="0" collapsed="false">
      <c r="A99" s="18"/>
      <c r="B99" s="12"/>
      <c r="C99" s="12"/>
      <c r="D99" s="12"/>
      <c r="E99" s="19"/>
      <c r="F99" s="12"/>
      <c r="G99" s="20"/>
      <c r="H99" s="20"/>
      <c r="I99" s="11" t="str">
        <f aca="false">IFERROR(IF($G99="","",$G99/$E99),"")</f>
        <v/>
      </c>
      <c r="J99" s="11" t="str">
        <f aca="false">IF($G99="","",$G99+N($H99))</f>
        <v/>
      </c>
      <c r="K99" s="17" t="str">
        <f aca="false">IF($A99="","",TEXT($A99,"YYYY-MM"))</f>
        <v/>
      </c>
      <c r="L99" s="17" t="str">
        <f aca="false">IF($C99="","",$C99&amp;"|"&amp;COUNTIF($C$2:$C99,$C99))</f>
        <v/>
      </c>
    </row>
    <row r="100" customFormat="false" ht="15" hidden="false" customHeight="false" outlineLevel="0" collapsed="false">
      <c r="A100" s="18"/>
      <c r="B100" s="12"/>
      <c r="C100" s="12"/>
      <c r="D100" s="12"/>
      <c r="E100" s="19"/>
      <c r="F100" s="12"/>
      <c r="G100" s="20"/>
      <c r="H100" s="20"/>
      <c r="I100" s="11" t="str">
        <f aca="false">IFERROR(IF($G100="","",$G100/$E100),"")</f>
        <v/>
      </c>
      <c r="J100" s="11" t="str">
        <f aca="false">IF($G100="","",$G100+N($H100))</f>
        <v/>
      </c>
      <c r="K100" s="17" t="str">
        <f aca="false">IF($A100="","",TEXT($A100,"YYYY-MM"))</f>
        <v/>
      </c>
      <c r="L100" s="17" t="str">
        <f aca="false">IF($C100="","",$C100&amp;"|"&amp;COUNTIF($C$2:$C100,$C100))</f>
        <v/>
      </c>
    </row>
    <row r="101" customFormat="false" ht="15" hidden="false" customHeight="false" outlineLevel="0" collapsed="false">
      <c r="A101" s="18"/>
      <c r="B101" s="12"/>
      <c r="C101" s="12"/>
      <c r="D101" s="12"/>
      <c r="E101" s="19"/>
      <c r="F101" s="12"/>
      <c r="G101" s="20"/>
      <c r="H101" s="20"/>
      <c r="I101" s="11" t="str">
        <f aca="false">IFERROR(IF($G101="","",$G101/$E101),"")</f>
        <v/>
      </c>
      <c r="J101" s="11" t="str">
        <f aca="false">IF($G101="","",$G101+N($H101))</f>
        <v/>
      </c>
      <c r="K101" s="17" t="str">
        <f aca="false">IF($A101="","",TEXT($A101,"YYYY-MM"))</f>
        <v/>
      </c>
      <c r="L101" s="17" t="str">
        <f aca="false">IF($C101="","",$C101&amp;"|"&amp;COUNTIF($C$2:$C101,$C101))</f>
        <v/>
      </c>
    </row>
    <row r="102" customFormat="false" ht="15" hidden="false" customHeight="false" outlineLevel="0" collapsed="false">
      <c r="A102" s="18"/>
      <c r="B102" s="12"/>
      <c r="C102" s="12"/>
      <c r="D102" s="12"/>
      <c r="E102" s="19"/>
      <c r="F102" s="12"/>
      <c r="G102" s="20"/>
      <c r="H102" s="20"/>
      <c r="I102" s="11" t="str">
        <f aca="false">IFERROR(IF($G102="","",$G102/$E102),"")</f>
        <v/>
      </c>
      <c r="J102" s="11" t="str">
        <f aca="false">IF($G102="","",$G102+N($H102))</f>
        <v/>
      </c>
      <c r="K102" s="17" t="str">
        <f aca="false">IF($A102="","",TEXT($A102,"YYYY-MM"))</f>
        <v/>
      </c>
      <c r="L102" s="17" t="str">
        <f aca="false">IF($C102="","",$C102&amp;"|"&amp;COUNTIF($C$2:$C102,$C102))</f>
        <v/>
      </c>
    </row>
    <row r="103" customFormat="false" ht="15" hidden="false" customHeight="false" outlineLevel="0" collapsed="false">
      <c r="A103" s="18"/>
      <c r="B103" s="12"/>
      <c r="C103" s="12"/>
      <c r="D103" s="12"/>
      <c r="E103" s="19"/>
      <c r="F103" s="12"/>
      <c r="G103" s="20"/>
      <c r="H103" s="20"/>
      <c r="I103" s="11" t="str">
        <f aca="false">IFERROR(IF($G103="","",$G103/$E103),"")</f>
        <v/>
      </c>
      <c r="J103" s="11" t="str">
        <f aca="false">IF($G103="","",$G103+N($H103))</f>
        <v/>
      </c>
      <c r="K103" s="17" t="str">
        <f aca="false">IF($A103="","",TEXT($A103,"YYYY-MM"))</f>
        <v/>
      </c>
      <c r="L103" s="17" t="str">
        <f aca="false">IF($C103="","",$C103&amp;"|"&amp;COUNTIF($C$2:$C103,$C103))</f>
        <v/>
      </c>
    </row>
    <row r="104" customFormat="false" ht="15" hidden="false" customHeight="false" outlineLevel="0" collapsed="false">
      <c r="A104" s="18"/>
      <c r="B104" s="12"/>
      <c r="C104" s="12"/>
      <c r="D104" s="12"/>
      <c r="E104" s="19"/>
      <c r="F104" s="12"/>
      <c r="G104" s="20"/>
      <c r="H104" s="20"/>
      <c r="I104" s="11" t="str">
        <f aca="false">IFERROR(IF($G104="","",$G104/$E104),"")</f>
        <v/>
      </c>
      <c r="J104" s="11" t="str">
        <f aca="false">IF($G104="","",$G104+N($H104))</f>
        <v/>
      </c>
      <c r="K104" s="17" t="str">
        <f aca="false">IF($A104="","",TEXT($A104,"YYYY-MM"))</f>
        <v/>
      </c>
      <c r="L104" s="17" t="str">
        <f aca="false">IF($C104="","",$C104&amp;"|"&amp;COUNTIF($C$2:$C104,$C104))</f>
        <v/>
      </c>
    </row>
    <row r="105" customFormat="false" ht="15" hidden="false" customHeight="false" outlineLevel="0" collapsed="false">
      <c r="A105" s="18"/>
      <c r="B105" s="12"/>
      <c r="C105" s="12"/>
      <c r="D105" s="12"/>
      <c r="E105" s="19"/>
      <c r="F105" s="12"/>
      <c r="G105" s="20"/>
      <c r="H105" s="20"/>
      <c r="I105" s="11" t="str">
        <f aca="false">IFERROR(IF($G105="","",$G105/$E105),"")</f>
        <v/>
      </c>
      <c r="J105" s="11" t="str">
        <f aca="false">IF($G105="","",$G105+N($H105))</f>
        <v/>
      </c>
      <c r="K105" s="17" t="str">
        <f aca="false">IF($A105="","",TEXT($A105,"YYYY-MM"))</f>
        <v/>
      </c>
      <c r="L105" s="17" t="str">
        <f aca="false">IF($C105="","",$C105&amp;"|"&amp;COUNTIF($C$2:$C105,$C105))</f>
        <v/>
      </c>
    </row>
    <row r="106" customFormat="false" ht="15" hidden="false" customHeight="false" outlineLevel="0" collapsed="false">
      <c r="A106" s="18"/>
      <c r="B106" s="12"/>
      <c r="C106" s="12"/>
      <c r="D106" s="12"/>
      <c r="E106" s="19"/>
      <c r="F106" s="12"/>
      <c r="G106" s="20"/>
      <c r="H106" s="20"/>
      <c r="I106" s="11" t="str">
        <f aca="false">IFERROR(IF($G106="","",$G106/$E106),"")</f>
        <v/>
      </c>
      <c r="J106" s="11" t="str">
        <f aca="false">IF($G106="","",$G106+N($H106))</f>
        <v/>
      </c>
      <c r="K106" s="17" t="str">
        <f aca="false">IF($A106="","",TEXT($A106,"YYYY-MM"))</f>
        <v/>
      </c>
      <c r="L106" s="17" t="str">
        <f aca="false">IF($C106="","",$C106&amp;"|"&amp;COUNTIF($C$2:$C106,$C106))</f>
        <v/>
      </c>
    </row>
    <row r="107" customFormat="false" ht="15" hidden="false" customHeight="false" outlineLevel="0" collapsed="false">
      <c r="A107" s="18"/>
      <c r="B107" s="12"/>
      <c r="C107" s="12"/>
      <c r="D107" s="12"/>
      <c r="E107" s="19"/>
      <c r="F107" s="12"/>
      <c r="G107" s="20"/>
      <c r="H107" s="20"/>
      <c r="I107" s="11" t="str">
        <f aca="false">IFERROR(IF($G107="","",$G107/$E107),"")</f>
        <v/>
      </c>
      <c r="J107" s="11" t="str">
        <f aca="false">IF($G107="","",$G107+N($H107))</f>
        <v/>
      </c>
      <c r="K107" s="17" t="str">
        <f aca="false">IF($A107="","",TEXT($A107,"YYYY-MM"))</f>
        <v/>
      </c>
      <c r="L107" s="17" t="str">
        <f aca="false">IF($C107="","",$C107&amp;"|"&amp;COUNTIF($C$2:$C107,$C107))</f>
        <v/>
      </c>
    </row>
    <row r="108" customFormat="false" ht="15" hidden="false" customHeight="false" outlineLevel="0" collapsed="false">
      <c r="A108" s="18"/>
      <c r="B108" s="12"/>
      <c r="C108" s="12"/>
      <c r="D108" s="12"/>
      <c r="E108" s="19"/>
      <c r="F108" s="12"/>
      <c r="G108" s="20"/>
      <c r="H108" s="20"/>
      <c r="I108" s="11" t="str">
        <f aca="false">IFERROR(IF($G108="","",$G108/$E108),"")</f>
        <v/>
      </c>
      <c r="J108" s="11" t="str">
        <f aca="false">IF($G108="","",$G108+N($H108))</f>
        <v/>
      </c>
      <c r="K108" s="17" t="str">
        <f aca="false">IF($A108="","",TEXT($A108,"YYYY-MM"))</f>
        <v/>
      </c>
      <c r="L108" s="17" t="str">
        <f aca="false">IF($C108="","",$C108&amp;"|"&amp;COUNTIF($C$2:$C108,$C108))</f>
        <v/>
      </c>
    </row>
    <row r="109" customFormat="false" ht="15" hidden="false" customHeight="false" outlineLevel="0" collapsed="false">
      <c r="A109" s="18"/>
      <c r="B109" s="12"/>
      <c r="C109" s="12"/>
      <c r="D109" s="12"/>
      <c r="E109" s="19"/>
      <c r="F109" s="12"/>
      <c r="G109" s="20"/>
      <c r="H109" s="20"/>
      <c r="I109" s="11" t="str">
        <f aca="false">IFERROR(IF($G109="","",$G109/$E109),"")</f>
        <v/>
      </c>
      <c r="J109" s="11" t="str">
        <f aca="false">IF($G109="","",$G109+N($H109))</f>
        <v/>
      </c>
      <c r="K109" s="17" t="str">
        <f aca="false">IF($A109="","",TEXT($A109,"YYYY-MM"))</f>
        <v/>
      </c>
      <c r="L109" s="17" t="str">
        <f aca="false">IF($C109="","",$C109&amp;"|"&amp;COUNTIF($C$2:$C109,$C109))</f>
        <v/>
      </c>
    </row>
    <row r="110" customFormat="false" ht="15" hidden="false" customHeight="false" outlineLevel="0" collapsed="false">
      <c r="A110" s="18"/>
      <c r="B110" s="12"/>
      <c r="C110" s="12"/>
      <c r="D110" s="12"/>
      <c r="E110" s="19"/>
      <c r="F110" s="12"/>
      <c r="G110" s="20"/>
      <c r="H110" s="20"/>
      <c r="I110" s="11" t="str">
        <f aca="false">IFERROR(IF($G110="","",$G110/$E110),"")</f>
        <v/>
      </c>
      <c r="J110" s="11" t="str">
        <f aca="false">IF($G110="","",$G110+N($H110))</f>
        <v/>
      </c>
      <c r="K110" s="17" t="str">
        <f aca="false">IF($A110="","",TEXT($A110,"YYYY-MM"))</f>
        <v/>
      </c>
      <c r="L110" s="17" t="str">
        <f aca="false">IF($C110="","",$C110&amp;"|"&amp;COUNTIF($C$2:$C110,$C110))</f>
        <v/>
      </c>
    </row>
    <row r="111" customFormat="false" ht="15" hidden="false" customHeight="false" outlineLevel="0" collapsed="false">
      <c r="A111" s="18"/>
      <c r="B111" s="12"/>
      <c r="C111" s="12"/>
      <c r="D111" s="12"/>
      <c r="E111" s="19"/>
      <c r="F111" s="12"/>
      <c r="G111" s="20"/>
      <c r="H111" s="20"/>
      <c r="I111" s="11" t="str">
        <f aca="false">IFERROR(IF($G111="","",$G111/$E111),"")</f>
        <v/>
      </c>
      <c r="J111" s="11" t="str">
        <f aca="false">IF($G111="","",$G111+N($H111))</f>
        <v/>
      </c>
      <c r="K111" s="17" t="str">
        <f aca="false">IF($A111="","",TEXT($A111,"YYYY-MM"))</f>
        <v/>
      </c>
      <c r="L111" s="17" t="str">
        <f aca="false">IF($C111="","",$C111&amp;"|"&amp;COUNTIF($C$2:$C111,$C111))</f>
        <v/>
      </c>
    </row>
    <row r="112" customFormat="false" ht="15" hidden="false" customHeight="false" outlineLevel="0" collapsed="false">
      <c r="A112" s="18"/>
      <c r="B112" s="12"/>
      <c r="C112" s="12"/>
      <c r="D112" s="12"/>
      <c r="E112" s="19"/>
      <c r="F112" s="12"/>
      <c r="G112" s="20"/>
      <c r="H112" s="20"/>
      <c r="I112" s="11" t="str">
        <f aca="false">IFERROR(IF($G112="","",$G112/$E112),"")</f>
        <v/>
      </c>
      <c r="J112" s="11" t="str">
        <f aca="false">IF($G112="","",$G112+N($H112))</f>
        <v/>
      </c>
      <c r="K112" s="17" t="str">
        <f aca="false">IF($A112="","",TEXT($A112,"YYYY-MM"))</f>
        <v/>
      </c>
      <c r="L112" s="17" t="str">
        <f aca="false">IF($C112="","",$C112&amp;"|"&amp;COUNTIF($C$2:$C112,$C112))</f>
        <v/>
      </c>
    </row>
    <row r="113" customFormat="false" ht="15" hidden="false" customHeight="false" outlineLevel="0" collapsed="false">
      <c r="A113" s="18"/>
      <c r="B113" s="12"/>
      <c r="C113" s="12"/>
      <c r="D113" s="12"/>
      <c r="E113" s="19"/>
      <c r="F113" s="12"/>
      <c r="G113" s="20"/>
      <c r="H113" s="20"/>
      <c r="I113" s="11" t="str">
        <f aca="false">IFERROR(IF($G113="","",$G113/$E113),"")</f>
        <v/>
      </c>
      <c r="J113" s="11" t="str">
        <f aca="false">IF($G113="","",$G113+N($H113))</f>
        <v/>
      </c>
      <c r="K113" s="17" t="str">
        <f aca="false">IF($A113="","",TEXT($A113,"YYYY-MM"))</f>
        <v/>
      </c>
      <c r="L113" s="17" t="str">
        <f aca="false">IF($C113="","",$C113&amp;"|"&amp;COUNTIF($C$2:$C113,$C113))</f>
        <v/>
      </c>
    </row>
    <row r="114" customFormat="false" ht="15" hidden="false" customHeight="false" outlineLevel="0" collapsed="false">
      <c r="A114" s="18"/>
      <c r="B114" s="12"/>
      <c r="C114" s="12"/>
      <c r="D114" s="12"/>
      <c r="E114" s="19"/>
      <c r="F114" s="12"/>
      <c r="G114" s="20"/>
      <c r="H114" s="20"/>
      <c r="I114" s="11" t="str">
        <f aca="false">IFERROR(IF($G114="","",$G114/$E114),"")</f>
        <v/>
      </c>
      <c r="J114" s="11" t="str">
        <f aca="false">IF($G114="","",$G114+N($H114))</f>
        <v/>
      </c>
      <c r="K114" s="17" t="str">
        <f aca="false">IF($A114="","",TEXT($A114,"YYYY-MM"))</f>
        <v/>
      </c>
      <c r="L114" s="17" t="str">
        <f aca="false">IF($C114="","",$C114&amp;"|"&amp;COUNTIF($C$2:$C114,$C114))</f>
        <v/>
      </c>
    </row>
    <row r="115" customFormat="false" ht="15" hidden="false" customHeight="false" outlineLevel="0" collapsed="false">
      <c r="A115" s="18"/>
      <c r="B115" s="12"/>
      <c r="C115" s="12"/>
      <c r="D115" s="12"/>
      <c r="E115" s="19"/>
      <c r="F115" s="12"/>
      <c r="G115" s="20"/>
      <c r="H115" s="20"/>
      <c r="I115" s="11" t="str">
        <f aca="false">IFERROR(IF($G115="","",$G115/$E115),"")</f>
        <v/>
      </c>
      <c r="J115" s="11" t="str">
        <f aca="false">IF($G115="","",$G115+N($H115))</f>
        <v/>
      </c>
      <c r="K115" s="17" t="str">
        <f aca="false">IF($A115="","",TEXT($A115,"YYYY-MM"))</f>
        <v/>
      </c>
      <c r="L115" s="17" t="str">
        <f aca="false">IF($C115="","",$C115&amp;"|"&amp;COUNTIF($C$2:$C115,$C115))</f>
        <v/>
      </c>
    </row>
    <row r="116" customFormat="false" ht="15" hidden="false" customHeight="false" outlineLevel="0" collapsed="false">
      <c r="A116" s="18"/>
      <c r="B116" s="12"/>
      <c r="C116" s="12"/>
      <c r="D116" s="12"/>
      <c r="E116" s="19"/>
      <c r="F116" s="12"/>
      <c r="G116" s="20"/>
      <c r="H116" s="20"/>
      <c r="I116" s="11" t="str">
        <f aca="false">IFERROR(IF($G116="","",$G116/$E116),"")</f>
        <v/>
      </c>
      <c r="J116" s="11" t="str">
        <f aca="false">IF($G116="","",$G116+N($H116))</f>
        <v/>
      </c>
      <c r="K116" s="17" t="str">
        <f aca="false">IF($A116="","",TEXT($A116,"YYYY-MM"))</f>
        <v/>
      </c>
      <c r="L116" s="17" t="str">
        <f aca="false">IF($C116="","",$C116&amp;"|"&amp;COUNTIF($C$2:$C116,$C116))</f>
        <v/>
      </c>
    </row>
    <row r="117" customFormat="false" ht="15" hidden="false" customHeight="false" outlineLevel="0" collapsed="false">
      <c r="A117" s="18"/>
      <c r="B117" s="12"/>
      <c r="C117" s="12"/>
      <c r="D117" s="12"/>
      <c r="E117" s="19"/>
      <c r="F117" s="12"/>
      <c r="G117" s="20"/>
      <c r="H117" s="20"/>
      <c r="I117" s="11" t="str">
        <f aca="false">IFERROR(IF($G117="","",$G117/$E117),"")</f>
        <v/>
      </c>
      <c r="J117" s="11" t="str">
        <f aca="false">IF($G117="","",$G117+N($H117))</f>
        <v/>
      </c>
      <c r="K117" s="17" t="str">
        <f aca="false">IF($A117="","",TEXT($A117,"YYYY-MM"))</f>
        <v/>
      </c>
      <c r="L117" s="17" t="str">
        <f aca="false">IF($C117="","",$C117&amp;"|"&amp;COUNTIF($C$2:$C117,$C117))</f>
        <v/>
      </c>
    </row>
    <row r="118" customFormat="false" ht="15" hidden="false" customHeight="false" outlineLevel="0" collapsed="false">
      <c r="A118" s="18"/>
      <c r="B118" s="12"/>
      <c r="C118" s="12"/>
      <c r="D118" s="12"/>
      <c r="E118" s="19"/>
      <c r="F118" s="12"/>
      <c r="G118" s="20"/>
      <c r="H118" s="20"/>
      <c r="I118" s="11" t="str">
        <f aca="false">IFERROR(IF($G118="","",$G118/$E118),"")</f>
        <v/>
      </c>
      <c r="J118" s="11" t="str">
        <f aca="false">IF($G118="","",$G118+N($H118))</f>
        <v/>
      </c>
      <c r="K118" s="17" t="str">
        <f aca="false">IF($A118="","",TEXT($A118,"YYYY-MM"))</f>
        <v/>
      </c>
      <c r="L118" s="17" t="str">
        <f aca="false">IF($C118="","",$C118&amp;"|"&amp;COUNTIF($C$2:$C118,$C118))</f>
        <v/>
      </c>
    </row>
    <row r="119" customFormat="false" ht="15" hidden="false" customHeight="false" outlineLevel="0" collapsed="false">
      <c r="A119" s="18"/>
      <c r="B119" s="12"/>
      <c r="C119" s="12"/>
      <c r="D119" s="12"/>
      <c r="E119" s="19"/>
      <c r="F119" s="12"/>
      <c r="G119" s="20"/>
      <c r="H119" s="20"/>
      <c r="I119" s="11" t="str">
        <f aca="false">IFERROR(IF($G119="","",$G119/$E119),"")</f>
        <v/>
      </c>
      <c r="J119" s="11" t="str">
        <f aca="false">IF($G119="","",$G119+N($H119))</f>
        <v/>
      </c>
      <c r="K119" s="17" t="str">
        <f aca="false">IF($A119="","",TEXT($A119,"YYYY-MM"))</f>
        <v/>
      </c>
      <c r="L119" s="17" t="str">
        <f aca="false">IF($C119="","",$C119&amp;"|"&amp;COUNTIF($C$2:$C119,$C119))</f>
        <v/>
      </c>
    </row>
    <row r="120" customFormat="false" ht="15" hidden="false" customHeight="false" outlineLevel="0" collapsed="false">
      <c r="A120" s="18"/>
      <c r="B120" s="12"/>
      <c r="C120" s="12"/>
      <c r="D120" s="12"/>
      <c r="E120" s="19"/>
      <c r="F120" s="12"/>
      <c r="G120" s="20"/>
      <c r="H120" s="20"/>
      <c r="I120" s="11" t="str">
        <f aca="false">IFERROR(IF($G120="","",$G120/$E120),"")</f>
        <v/>
      </c>
      <c r="J120" s="11" t="str">
        <f aca="false">IF($G120="","",$G120+N($H120))</f>
        <v/>
      </c>
      <c r="K120" s="17" t="str">
        <f aca="false">IF($A120="","",TEXT($A120,"YYYY-MM"))</f>
        <v/>
      </c>
      <c r="L120" s="17" t="str">
        <f aca="false">IF($C120="","",$C120&amp;"|"&amp;COUNTIF($C$2:$C120,$C120))</f>
        <v/>
      </c>
    </row>
    <row r="121" customFormat="false" ht="15" hidden="false" customHeight="false" outlineLevel="0" collapsed="false">
      <c r="A121" s="18"/>
      <c r="B121" s="12"/>
      <c r="C121" s="12"/>
      <c r="D121" s="12"/>
      <c r="E121" s="19"/>
      <c r="F121" s="12"/>
      <c r="G121" s="20"/>
      <c r="H121" s="20"/>
      <c r="I121" s="11" t="str">
        <f aca="false">IFERROR(IF($G121="","",$G121/$E121),"")</f>
        <v/>
      </c>
      <c r="J121" s="11" t="str">
        <f aca="false">IF($G121="","",$G121+N($H121))</f>
        <v/>
      </c>
      <c r="K121" s="17" t="str">
        <f aca="false">IF($A121="","",TEXT($A121,"YYYY-MM"))</f>
        <v/>
      </c>
      <c r="L121" s="17" t="str">
        <f aca="false">IF($C121="","",$C121&amp;"|"&amp;COUNTIF($C$2:$C121,$C121))</f>
        <v/>
      </c>
    </row>
    <row r="122" customFormat="false" ht="15" hidden="false" customHeight="false" outlineLevel="0" collapsed="false">
      <c r="A122" s="18"/>
      <c r="B122" s="12"/>
      <c r="C122" s="12"/>
      <c r="D122" s="12"/>
      <c r="E122" s="19"/>
      <c r="F122" s="12"/>
      <c r="G122" s="20"/>
      <c r="H122" s="20"/>
      <c r="I122" s="11" t="str">
        <f aca="false">IFERROR(IF($G122="","",$G122/$E122),"")</f>
        <v/>
      </c>
      <c r="J122" s="11" t="str">
        <f aca="false">IF($G122="","",$G122+N($H122))</f>
        <v/>
      </c>
      <c r="K122" s="17" t="str">
        <f aca="false">IF($A122="","",TEXT($A122,"YYYY-MM"))</f>
        <v/>
      </c>
      <c r="L122" s="17" t="str">
        <f aca="false">IF($C122="","",$C122&amp;"|"&amp;COUNTIF($C$2:$C122,$C122))</f>
        <v/>
      </c>
    </row>
    <row r="123" customFormat="false" ht="15" hidden="false" customHeight="false" outlineLevel="0" collapsed="false">
      <c r="A123" s="18"/>
      <c r="B123" s="12"/>
      <c r="C123" s="12"/>
      <c r="D123" s="12"/>
      <c r="E123" s="19"/>
      <c r="F123" s="12"/>
      <c r="G123" s="20"/>
      <c r="H123" s="20"/>
      <c r="I123" s="11" t="str">
        <f aca="false">IFERROR(IF($G123="","",$G123/$E123),"")</f>
        <v/>
      </c>
      <c r="J123" s="11" t="str">
        <f aca="false">IF($G123="","",$G123+N($H123))</f>
        <v/>
      </c>
      <c r="K123" s="17" t="str">
        <f aca="false">IF($A123="","",TEXT($A123,"YYYY-MM"))</f>
        <v/>
      </c>
      <c r="L123" s="17" t="str">
        <f aca="false">IF($C123="","",$C123&amp;"|"&amp;COUNTIF($C$2:$C123,$C123))</f>
        <v/>
      </c>
    </row>
    <row r="124" customFormat="false" ht="15" hidden="false" customHeight="false" outlineLevel="0" collapsed="false">
      <c r="A124" s="18"/>
      <c r="B124" s="12"/>
      <c r="C124" s="12"/>
      <c r="D124" s="12"/>
      <c r="E124" s="19"/>
      <c r="F124" s="12"/>
      <c r="G124" s="20"/>
      <c r="H124" s="20"/>
      <c r="I124" s="11" t="str">
        <f aca="false">IFERROR(IF($G124="","",$G124/$E124),"")</f>
        <v/>
      </c>
      <c r="J124" s="11" t="str">
        <f aca="false">IF($G124="","",$G124+N($H124))</f>
        <v/>
      </c>
      <c r="K124" s="17" t="str">
        <f aca="false">IF($A124="","",TEXT($A124,"YYYY-MM"))</f>
        <v/>
      </c>
      <c r="L124" s="17" t="str">
        <f aca="false">IF($C124="","",$C124&amp;"|"&amp;COUNTIF($C$2:$C124,$C124))</f>
        <v/>
      </c>
    </row>
    <row r="125" customFormat="false" ht="15" hidden="false" customHeight="false" outlineLevel="0" collapsed="false">
      <c r="A125" s="18"/>
      <c r="B125" s="12"/>
      <c r="C125" s="12"/>
      <c r="D125" s="12"/>
      <c r="E125" s="19"/>
      <c r="F125" s="12"/>
      <c r="G125" s="20"/>
      <c r="H125" s="20"/>
      <c r="I125" s="11" t="str">
        <f aca="false">IFERROR(IF($G125="","",$G125/$E125),"")</f>
        <v/>
      </c>
      <c r="J125" s="11" t="str">
        <f aca="false">IF($G125="","",$G125+N($H125))</f>
        <v/>
      </c>
      <c r="K125" s="17" t="str">
        <f aca="false">IF($A125="","",TEXT($A125,"YYYY-MM"))</f>
        <v/>
      </c>
      <c r="L125" s="17" t="str">
        <f aca="false">IF($C125="","",$C125&amp;"|"&amp;COUNTIF($C$2:$C125,$C125))</f>
        <v/>
      </c>
    </row>
    <row r="126" customFormat="false" ht="15" hidden="false" customHeight="false" outlineLevel="0" collapsed="false">
      <c r="A126" s="18"/>
      <c r="B126" s="12"/>
      <c r="C126" s="12"/>
      <c r="D126" s="12"/>
      <c r="E126" s="19"/>
      <c r="F126" s="12"/>
      <c r="G126" s="20"/>
      <c r="H126" s="20"/>
      <c r="I126" s="11" t="str">
        <f aca="false">IFERROR(IF($G126="","",$G126/$E126),"")</f>
        <v/>
      </c>
      <c r="J126" s="11" t="str">
        <f aca="false">IF($G126="","",$G126+N($H126))</f>
        <v/>
      </c>
      <c r="K126" s="17" t="str">
        <f aca="false">IF($A126="","",TEXT($A126,"YYYY-MM"))</f>
        <v/>
      </c>
      <c r="L126" s="17" t="str">
        <f aca="false">IF($C126="","",$C126&amp;"|"&amp;COUNTIF($C$2:$C126,$C126))</f>
        <v/>
      </c>
    </row>
    <row r="127" customFormat="false" ht="15" hidden="false" customHeight="false" outlineLevel="0" collapsed="false">
      <c r="A127" s="18"/>
      <c r="B127" s="12"/>
      <c r="C127" s="12"/>
      <c r="D127" s="12"/>
      <c r="E127" s="19"/>
      <c r="F127" s="12"/>
      <c r="G127" s="20"/>
      <c r="H127" s="20"/>
      <c r="I127" s="11" t="str">
        <f aca="false">IFERROR(IF($G127="","",$G127/$E127),"")</f>
        <v/>
      </c>
      <c r="J127" s="11" t="str">
        <f aca="false">IF($G127="","",$G127+N($H127))</f>
        <v/>
      </c>
      <c r="K127" s="17" t="str">
        <f aca="false">IF($A127="","",TEXT($A127,"YYYY-MM"))</f>
        <v/>
      </c>
      <c r="L127" s="17" t="str">
        <f aca="false">IF($C127="","",$C127&amp;"|"&amp;COUNTIF($C$2:$C127,$C127))</f>
        <v/>
      </c>
    </row>
    <row r="128" customFormat="false" ht="15" hidden="false" customHeight="false" outlineLevel="0" collapsed="false">
      <c r="A128" s="18"/>
      <c r="B128" s="12"/>
      <c r="C128" s="12"/>
      <c r="D128" s="12"/>
      <c r="E128" s="19"/>
      <c r="F128" s="12"/>
      <c r="G128" s="20"/>
      <c r="H128" s="20"/>
      <c r="I128" s="11" t="str">
        <f aca="false">IFERROR(IF($G128="","",$G128/$E128),"")</f>
        <v/>
      </c>
      <c r="J128" s="11" t="str">
        <f aca="false">IF($G128="","",$G128+N($H128))</f>
        <v/>
      </c>
      <c r="K128" s="17" t="str">
        <f aca="false">IF($A128="","",TEXT($A128,"YYYY-MM"))</f>
        <v/>
      </c>
      <c r="L128" s="17" t="str">
        <f aca="false">IF($C128="","",$C128&amp;"|"&amp;COUNTIF($C$2:$C128,$C128))</f>
        <v/>
      </c>
    </row>
    <row r="129" customFormat="false" ht="15" hidden="false" customHeight="false" outlineLevel="0" collapsed="false">
      <c r="A129" s="18"/>
      <c r="B129" s="12"/>
      <c r="C129" s="12"/>
      <c r="D129" s="12"/>
      <c r="E129" s="19"/>
      <c r="F129" s="12"/>
      <c r="G129" s="20"/>
      <c r="H129" s="20"/>
      <c r="I129" s="11" t="str">
        <f aca="false">IFERROR(IF($G129="","",$G129/$E129),"")</f>
        <v/>
      </c>
      <c r="J129" s="11" t="str">
        <f aca="false">IF($G129="","",$G129+N($H129))</f>
        <v/>
      </c>
      <c r="K129" s="17" t="str">
        <f aca="false">IF($A129="","",TEXT($A129,"YYYY-MM"))</f>
        <v/>
      </c>
      <c r="L129" s="17" t="str">
        <f aca="false">IF($C129="","",$C129&amp;"|"&amp;COUNTIF($C$2:$C129,$C129))</f>
        <v/>
      </c>
    </row>
    <row r="130" customFormat="false" ht="15" hidden="false" customHeight="false" outlineLevel="0" collapsed="false">
      <c r="A130" s="18"/>
      <c r="B130" s="12"/>
      <c r="C130" s="12"/>
      <c r="D130" s="12"/>
      <c r="E130" s="19"/>
      <c r="F130" s="12"/>
      <c r="G130" s="20"/>
      <c r="H130" s="20"/>
      <c r="I130" s="11" t="str">
        <f aca="false">IFERROR(IF($G130="","",$G130/$E130),"")</f>
        <v/>
      </c>
      <c r="J130" s="11" t="str">
        <f aca="false">IF($G130="","",$G130+N($H130))</f>
        <v/>
      </c>
      <c r="K130" s="17" t="str">
        <f aca="false">IF($A130="","",TEXT($A130,"YYYY-MM"))</f>
        <v/>
      </c>
      <c r="L130" s="17" t="str">
        <f aca="false">IF($C130="","",$C130&amp;"|"&amp;COUNTIF($C$2:$C130,$C130))</f>
        <v/>
      </c>
    </row>
    <row r="131" customFormat="false" ht="15" hidden="false" customHeight="false" outlineLevel="0" collapsed="false">
      <c r="A131" s="18"/>
      <c r="B131" s="12"/>
      <c r="C131" s="12"/>
      <c r="D131" s="12"/>
      <c r="E131" s="19"/>
      <c r="F131" s="12"/>
      <c r="G131" s="20"/>
      <c r="H131" s="20"/>
      <c r="I131" s="11" t="str">
        <f aca="false">IFERROR(IF($G131="","",$G131/$E131),"")</f>
        <v/>
      </c>
      <c r="J131" s="11" t="str">
        <f aca="false">IF($G131="","",$G131+N($H131))</f>
        <v/>
      </c>
      <c r="K131" s="17" t="str">
        <f aca="false">IF($A131="","",TEXT($A131,"YYYY-MM"))</f>
        <v/>
      </c>
      <c r="L131" s="17" t="str">
        <f aca="false">IF($C131="","",$C131&amp;"|"&amp;COUNTIF($C$2:$C131,$C131))</f>
        <v/>
      </c>
    </row>
    <row r="132" customFormat="false" ht="15" hidden="false" customHeight="false" outlineLevel="0" collapsed="false">
      <c r="A132" s="18"/>
      <c r="B132" s="12"/>
      <c r="C132" s="12"/>
      <c r="D132" s="12"/>
      <c r="E132" s="19"/>
      <c r="F132" s="12"/>
      <c r="G132" s="20"/>
      <c r="H132" s="20"/>
      <c r="I132" s="11" t="str">
        <f aca="false">IFERROR(IF($G132="","",$G132/$E132),"")</f>
        <v/>
      </c>
      <c r="J132" s="11" t="str">
        <f aca="false">IF($G132="","",$G132+N($H132))</f>
        <v/>
      </c>
      <c r="K132" s="17" t="str">
        <f aca="false">IF($A132="","",TEXT($A132,"YYYY-MM"))</f>
        <v/>
      </c>
      <c r="L132" s="17" t="str">
        <f aca="false">IF($C132="","",$C132&amp;"|"&amp;COUNTIF($C$2:$C132,$C132))</f>
        <v/>
      </c>
    </row>
    <row r="133" customFormat="false" ht="15" hidden="false" customHeight="false" outlineLevel="0" collapsed="false">
      <c r="A133" s="18"/>
      <c r="B133" s="12"/>
      <c r="C133" s="12"/>
      <c r="D133" s="12"/>
      <c r="E133" s="19"/>
      <c r="F133" s="12"/>
      <c r="G133" s="20"/>
      <c r="H133" s="20"/>
      <c r="I133" s="11" t="str">
        <f aca="false">IFERROR(IF($G133="","",$G133/$E133),"")</f>
        <v/>
      </c>
      <c r="J133" s="11" t="str">
        <f aca="false">IF($G133="","",$G133+N($H133))</f>
        <v/>
      </c>
      <c r="K133" s="17" t="str">
        <f aca="false">IF($A133="","",TEXT($A133,"YYYY-MM"))</f>
        <v/>
      </c>
      <c r="L133" s="17" t="str">
        <f aca="false">IF($C133="","",$C133&amp;"|"&amp;COUNTIF($C$2:$C133,$C133))</f>
        <v/>
      </c>
    </row>
    <row r="134" customFormat="false" ht="15" hidden="false" customHeight="false" outlineLevel="0" collapsed="false">
      <c r="A134" s="18"/>
      <c r="B134" s="12"/>
      <c r="C134" s="12"/>
      <c r="D134" s="12"/>
      <c r="E134" s="19"/>
      <c r="F134" s="12"/>
      <c r="G134" s="20"/>
      <c r="H134" s="20"/>
      <c r="I134" s="11" t="str">
        <f aca="false">IFERROR(IF($G134="","",$G134/$E134),"")</f>
        <v/>
      </c>
      <c r="J134" s="11" t="str">
        <f aca="false">IF($G134="","",$G134+N($H134))</f>
        <v/>
      </c>
      <c r="K134" s="17" t="str">
        <f aca="false">IF($A134="","",TEXT($A134,"YYYY-MM"))</f>
        <v/>
      </c>
      <c r="L134" s="17" t="str">
        <f aca="false">IF($C134="","",$C134&amp;"|"&amp;COUNTIF($C$2:$C134,$C134))</f>
        <v/>
      </c>
    </row>
    <row r="135" customFormat="false" ht="15" hidden="false" customHeight="false" outlineLevel="0" collapsed="false">
      <c r="A135" s="18"/>
      <c r="B135" s="12"/>
      <c r="C135" s="12"/>
      <c r="D135" s="12"/>
      <c r="E135" s="19"/>
      <c r="F135" s="12"/>
      <c r="G135" s="20"/>
      <c r="H135" s="20"/>
      <c r="I135" s="11" t="str">
        <f aca="false">IFERROR(IF($G135="","",$G135/$E135),"")</f>
        <v/>
      </c>
      <c r="J135" s="11" t="str">
        <f aca="false">IF($G135="","",$G135+N($H135))</f>
        <v/>
      </c>
      <c r="K135" s="17" t="str">
        <f aca="false">IF($A135="","",TEXT($A135,"YYYY-MM"))</f>
        <v/>
      </c>
      <c r="L135" s="17" t="str">
        <f aca="false">IF($C135="","",$C135&amp;"|"&amp;COUNTIF($C$2:$C135,$C135))</f>
        <v/>
      </c>
    </row>
    <row r="136" customFormat="false" ht="15" hidden="false" customHeight="false" outlineLevel="0" collapsed="false">
      <c r="A136" s="18"/>
      <c r="B136" s="12"/>
      <c r="C136" s="12"/>
      <c r="D136" s="12"/>
      <c r="E136" s="19"/>
      <c r="F136" s="12"/>
      <c r="G136" s="20"/>
      <c r="H136" s="20"/>
      <c r="I136" s="11" t="str">
        <f aca="false">IFERROR(IF($G136="","",$G136/$E136),"")</f>
        <v/>
      </c>
      <c r="J136" s="11" t="str">
        <f aca="false">IF($G136="","",$G136+N($H136))</f>
        <v/>
      </c>
      <c r="K136" s="17" t="str">
        <f aca="false">IF($A136="","",TEXT($A136,"YYYY-MM"))</f>
        <v/>
      </c>
      <c r="L136" s="17" t="str">
        <f aca="false">IF($C136="","",$C136&amp;"|"&amp;COUNTIF($C$2:$C136,$C136))</f>
        <v/>
      </c>
    </row>
    <row r="137" customFormat="false" ht="15" hidden="false" customHeight="false" outlineLevel="0" collapsed="false">
      <c r="A137" s="18"/>
      <c r="B137" s="12"/>
      <c r="C137" s="12"/>
      <c r="D137" s="12"/>
      <c r="E137" s="19"/>
      <c r="F137" s="12"/>
      <c r="G137" s="20"/>
      <c r="H137" s="20"/>
      <c r="I137" s="11" t="str">
        <f aca="false">IFERROR(IF($G137="","",$G137/$E137),"")</f>
        <v/>
      </c>
      <c r="J137" s="11" t="str">
        <f aca="false">IF($G137="","",$G137+N($H137))</f>
        <v/>
      </c>
      <c r="K137" s="17" t="str">
        <f aca="false">IF($A137="","",TEXT($A137,"YYYY-MM"))</f>
        <v/>
      </c>
      <c r="L137" s="17" t="str">
        <f aca="false">IF($C137="","",$C137&amp;"|"&amp;COUNTIF($C$2:$C137,$C137))</f>
        <v/>
      </c>
    </row>
    <row r="138" customFormat="false" ht="15" hidden="false" customHeight="false" outlineLevel="0" collapsed="false">
      <c r="A138" s="18"/>
      <c r="B138" s="12"/>
      <c r="C138" s="12"/>
      <c r="D138" s="12"/>
      <c r="E138" s="19"/>
      <c r="F138" s="12"/>
      <c r="G138" s="20"/>
      <c r="H138" s="20"/>
      <c r="I138" s="11" t="str">
        <f aca="false">IFERROR(IF($G138="","",$G138/$E138),"")</f>
        <v/>
      </c>
      <c r="J138" s="11" t="str">
        <f aca="false">IF($G138="","",$G138+N($H138))</f>
        <v/>
      </c>
      <c r="K138" s="17" t="str">
        <f aca="false">IF($A138="","",TEXT($A138,"YYYY-MM"))</f>
        <v/>
      </c>
      <c r="L138" s="17" t="str">
        <f aca="false">IF($C138="","",$C138&amp;"|"&amp;COUNTIF($C$2:$C138,$C138))</f>
        <v/>
      </c>
    </row>
    <row r="139" customFormat="false" ht="15" hidden="false" customHeight="false" outlineLevel="0" collapsed="false">
      <c r="A139" s="18"/>
      <c r="B139" s="12"/>
      <c r="C139" s="12"/>
      <c r="D139" s="12"/>
      <c r="E139" s="19"/>
      <c r="F139" s="12"/>
      <c r="G139" s="20"/>
      <c r="H139" s="20"/>
      <c r="I139" s="11" t="str">
        <f aca="false">IFERROR(IF($G139="","",$G139/$E139),"")</f>
        <v/>
      </c>
      <c r="J139" s="11" t="str">
        <f aca="false">IF($G139="","",$G139+N($H139))</f>
        <v/>
      </c>
      <c r="K139" s="17" t="str">
        <f aca="false">IF($A139="","",TEXT($A139,"YYYY-MM"))</f>
        <v/>
      </c>
      <c r="L139" s="17" t="str">
        <f aca="false">IF($C139="","",$C139&amp;"|"&amp;COUNTIF($C$2:$C139,$C139))</f>
        <v/>
      </c>
    </row>
    <row r="140" customFormat="false" ht="15" hidden="false" customHeight="false" outlineLevel="0" collapsed="false">
      <c r="A140" s="18"/>
      <c r="B140" s="12"/>
      <c r="C140" s="12"/>
      <c r="D140" s="12"/>
      <c r="E140" s="19"/>
      <c r="F140" s="12"/>
      <c r="G140" s="20"/>
      <c r="H140" s="20"/>
      <c r="I140" s="11" t="str">
        <f aca="false">IFERROR(IF($G140="","",$G140/$E140),"")</f>
        <v/>
      </c>
      <c r="J140" s="11" t="str">
        <f aca="false">IF($G140="","",$G140+N($H140))</f>
        <v/>
      </c>
      <c r="K140" s="17" t="str">
        <f aca="false">IF($A140="","",TEXT($A140,"YYYY-MM"))</f>
        <v/>
      </c>
      <c r="L140" s="17" t="str">
        <f aca="false">IF($C140="","",$C140&amp;"|"&amp;COUNTIF($C$2:$C140,$C140))</f>
        <v/>
      </c>
    </row>
    <row r="141" customFormat="false" ht="15" hidden="false" customHeight="false" outlineLevel="0" collapsed="false">
      <c r="A141" s="18"/>
      <c r="B141" s="12"/>
      <c r="C141" s="12"/>
      <c r="D141" s="12"/>
      <c r="E141" s="19"/>
      <c r="F141" s="12"/>
      <c r="G141" s="20"/>
      <c r="H141" s="20"/>
      <c r="I141" s="11" t="str">
        <f aca="false">IFERROR(IF($G141="","",$G141/$E141),"")</f>
        <v/>
      </c>
      <c r="J141" s="11" t="str">
        <f aca="false">IF($G141="","",$G141+N($H141))</f>
        <v/>
      </c>
      <c r="K141" s="17" t="str">
        <f aca="false">IF($A141="","",TEXT($A141,"YYYY-MM"))</f>
        <v/>
      </c>
      <c r="L141" s="17" t="str">
        <f aca="false">IF($C141="","",$C141&amp;"|"&amp;COUNTIF($C$2:$C141,$C141))</f>
        <v/>
      </c>
    </row>
    <row r="142" customFormat="false" ht="15" hidden="false" customHeight="false" outlineLevel="0" collapsed="false">
      <c r="A142" s="18"/>
      <c r="B142" s="12"/>
      <c r="C142" s="12"/>
      <c r="D142" s="12"/>
      <c r="E142" s="19"/>
      <c r="F142" s="12"/>
      <c r="G142" s="20"/>
      <c r="H142" s="20"/>
      <c r="I142" s="11" t="str">
        <f aca="false">IFERROR(IF($G142="","",$G142/$E142),"")</f>
        <v/>
      </c>
      <c r="J142" s="11" t="str">
        <f aca="false">IF($G142="","",$G142+N($H142))</f>
        <v/>
      </c>
      <c r="K142" s="17" t="str">
        <f aca="false">IF($A142="","",TEXT($A142,"YYYY-MM"))</f>
        <v/>
      </c>
      <c r="L142" s="17" t="str">
        <f aca="false">IF($C142="","",$C142&amp;"|"&amp;COUNTIF($C$2:$C142,$C142))</f>
        <v/>
      </c>
    </row>
    <row r="143" customFormat="false" ht="15" hidden="false" customHeight="false" outlineLevel="0" collapsed="false">
      <c r="A143" s="18"/>
      <c r="B143" s="12"/>
      <c r="C143" s="12"/>
      <c r="D143" s="12"/>
      <c r="E143" s="19"/>
      <c r="F143" s="12"/>
      <c r="G143" s="20"/>
      <c r="H143" s="20"/>
      <c r="I143" s="11" t="str">
        <f aca="false">IFERROR(IF($G143="","",$G143/$E143),"")</f>
        <v/>
      </c>
      <c r="J143" s="11" t="str">
        <f aca="false">IF($G143="","",$G143+N($H143))</f>
        <v/>
      </c>
      <c r="K143" s="17" t="str">
        <f aca="false">IF($A143="","",TEXT($A143,"YYYY-MM"))</f>
        <v/>
      </c>
      <c r="L143" s="17" t="str">
        <f aca="false">IF($C143="","",$C143&amp;"|"&amp;COUNTIF($C$2:$C143,$C143))</f>
        <v/>
      </c>
    </row>
    <row r="144" customFormat="false" ht="15" hidden="false" customHeight="false" outlineLevel="0" collapsed="false">
      <c r="A144" s="18"/>
      <c r="B144" s="12"/>
      <c r="C144" s="12"/>
      <c r="D144" s="12"/>
      <c r="E144" s="19"/>
      <c r="F144" s="12"/>
      <c r="G144" s="20"/>
      <c r="H144" s="20"/>
      <c r="I144" s="11" t="str">
        <f aca="false">IFERROR(IF($G144="","",$G144/$E144),"")</f>
        <v/>
      </c>
      <c r="J144" s="11" t="str">
        <f aca="false">IF($G144="","",$G144+N($H144))</f>
        <v/>
      </c>
      <c r="K144" s="17" t="str">
        <f aca="false">IF($A144="","",TEXT($A144,"YYYY-MM"))</f>
        <v/>
      </c>
      <c r="L144" s="17" t="str">
        <f aca="false">IF($C144="","",$C144&amp;"|"&amp;COUNTIF($C$2:$C144,$C144))</f>
        <v/>
      </c>
    </row>
    <row r="145" customFormat="false" ht="15" hidden="false" customHeight="false" outlineLevel="0" collapsed="false">
      <c r="A145" s="18"/>
      <c r="B145" s="12"/>
      <c r="C145" s="12"/>
      <c r="D145" s="12"/>
      <c r="E145" s="19"/>
      <c r="F145" s="12"/>
      <c r="G145" s="20"/>
      <c r="H145" s="20"/>
      <c r="I145" s="11" t="str">
        <f aca="false">IFERROR(IF($G145="","",$G145/$E145),"")</f>
        <v/>
      </c>
      <c r="J145" s="11" t="str">
        <f aca="false">IF($G145="","",$G145+N($H145))</f>
        <v/>
      </c>
      <c r="K145" s="17" t="str">
        <f aca="false">IF($A145="","",TEXT($A145,"YYYY-MM"))</f>
        <v/>
      </c>
      <c r="L145" s="17" t="str">
        <f aca="false">IF($C145="","",$C145&amp;"|"&amp;COUNTIF($C$2:$C145,$C145))</f>
        <v/>
      </c>
    </row>
    <row r="146" customFormat="false" ht="15" hidden="false" customHeight="false" outlineLevel="0" collapsed="false">
      <c r="A146" s="18"/>
      <c r="B146" s="12"/>
      <c r="C146" s="12"/>
      <c r="D146" s="12"/>
      <c r="E146" s="19"/>
      <c r="F146" s="12"/>
      <c r="G146" s="20"/>
      <c r="H146" s="20"/>
      <c r="I146" s="11" t="str">
        <f aca="false">IFERROR(IF($G146="","",$G146/$E146),"")</f>
        <v/>
      </c>
      <c r="J146" s="11" t="str">
        <f aca="false">IF($G146="","",$G146+N($H146))</f>
        <v/>
      </c>
      <c r="K146" s="17" t="str">
        <f aca="false">IF($A146="","",TEXT($A146,"YYYY-MM"))</f>
        <v/>
      </c>
      <c r="L146" s="17" t="str">
        <f aca="false">IF($C146="","",$C146&amp;"|"&amp;COUNTIF($C$2:$C146,$C146))</f>
        <v/>
      </c>
    </row>
    <row r="147" customFormat="false" ht="15" hidden="false" customHeight="false" outlineLevel="0" collapsed="false">
      <c r="A147" s="18"/>
      <c r="B147" s="12"/>
      <c r="C147" s="12"/>
      <c r="D147" s="12"/>
      <c r="E147" s="19"/>
      <c r="F147" s="12"/>
      <c r="G147" s="20"/>
      <c r="H147" s="20"/>
      <c r="I147" s="11" t="str">
        <f aca="false">IFERROR(IF($G147="","",$G147/$E147),"")</f>
        <v/>
      </c>
      <c r="J147" s="11" t="str">
        <f aca="false">IF($G147="","",$G147+N($H147))</f>
        <v/>
      </c>
      <c r="K147" s="17" t="str">
        <f aca="false">IF($A147="","",TEXT($A147,"YYYY-MM"))</f>
        <v/>
      </c>
      <c r="L147" s="17" t="str">
        <f aca="false">IF($C147="","",$C147&amp;"|"&amp;COUNTIF($C$2:$C147,$C147))</f>
        <v/>
      </c>
    </row>
    <row r="148" customFormat="false" ht="15" hidden="false" customHeight="false" outlineLevel="0" collapsed="false">
      <c r="A148" s="18"/>
      <c r="B148" s="12"/>
      <c r="C148" s="12"/>
      <c r="D148" s="12"/>
      <c r="E148" s="19"/>
      <c r="F148" s="12"/>
      <c r="G148" s="20"/>
      <c r="H148" s="20"/>
      <c r="I148" s="11" t="str">
        <f aca="false">IFERROR(IF($G148="","",$G148/$E148),"")</f>
        <v/>
      </c>
      <c r="J148" s="11" t="str">
        <f aca="false">IF($G148="","",$G148+N($H148))</f>
        <v/>
      </c>
      <c r="K148" s="17" t="str">
        <f aca="false">IF($A148="","",TEXT($A148,"YYYY-MM"))</f>
        <v/>
      </c>
      <c r="L148" s="17" t="str">
        <f aca="false">IF($C148="","",$C148&amp;"|"&amp;COUNTIF($C$2:$C148,$C148))</f>
        <v/>
      </c>
    </row>
    <row r="149" customFormat="false" ht="15" hidden="false" customHeight="false" outlineLevel="0" collapsed="false">
      <c r="A149" s="18"/>
      <c r="B149" s="12"/>
      <c r="C149" s="12"/>
      <c r="D149" s="12"/>
      <c r="E149" s="19"/>
      <c r="F149" s="12"/>
      <c r="G149" s="20"/>
      <c r="H149" s="20"/>
      <c r="I149" s="11" t="str">
        <f aca="false">IFERROR(IF($G149="","",$G149/$E149),"")</f>
        <v/>
      </c>
      <c r="J149" s="11" t="str">
        <f aca="false">IF($G149="","",$G149+N($H149))</f>
        <v/>
      </c>
      <c r="K149" s="17" t="str">
        <f aca="false">IF($A149="","",TEXT($A149,"YYYY-MM"))</f>
        <v/>
      </c>
      <c r="L149" s="17" t="str">
        <f aca="false">IF($C149="","",$C149&amp;"|"&amp;COUNTIF($C$2:$C149,$C149))</f>
        <v/>
      </c>
    </row>
    <row r="150" customFormat="false" ht="15" hidden="false" customHeight="false" outlineLevel="0" collapsed="false">
      <c r="A150" s="18"/>
      <c r="B150" s="12"/>
      <c r="C150" s="12"/>
      <c r="D150" s="12"/>
      <c r="E150" s="19"/>
      <c r="F150" s="12"/>
      <c r="G150" s="20"/>
      <c r="H150" s="20"/>
      <c r="I150" s="11" t="str">
        <f aca="false">IFERROR(IF($G150="","",$G150/$E150),"")</f>
        <v/>
      </c>
      <c r="J150" s="11" t="str">
        <f aca="false">IF($G150="","",$G150+N($H150))</f>
        <v/>
      </c>
      <c r="K150" s="17" t="str">
        <f aca="false">IF($A150="","",TEXT($A150,"YYYY-MM"))</f>
        <v/>
      </c>
      <c r="L150" s="17" t="str">
        <f aca="false">IF($C150="","",$C150&amp;"|"&amp;COUNTIF($C$2:$C150,$C150))</f>
        <v/>
      </c>
    </row>
    <row r="151" customFormat="false" ht="15" hidden="false" customHeight="false" outlineLevel="0" collapsed="false">
      <c r="A151" s="18"/>
      <c r="B151" s="12"/>
      <c r="C151" s="12"/>
      <c r="D151" s="12"/>
      <c r="E151" s="19"/>
      <c r="F151" s="12"/>
      <c r="G151" s="20"/>
      <c r="H151" s="20"/>
      <c r="I151" s="11" t="str">
        <f aca="false">IFERROR(IF($G151="","",$G151/$E151),"")</f>
        <v/>
      </c>
      <c r="J151" s="11" t="str">
        <f aca="false">IF($G151="","",$G151+N($H151))</f>
        <v/>
      </c>
      <c r="K151" s="17" t="str">
        <f aca="false">IF($A151="","",TEXT($A151,"YYYY-MM"))</f>
        <v/>
      </c>
      <c r="L151" s="17" t="str">
        <f aca="false">IF($C151="","",$C151&amp;"|"&amp;COUNTIF($C$2:$C151,$C151))</f>
        <v/>
      </c>
    </row>
    <row r="152" customFormat="false" ht="15" hidden="false" customHeight="false" outlineLevel="0" collapsed="false">
      <c r="A152" s="18"/>
      <c r="B152" s="12"/>
      <c r="C152" s="12"/>
      <c r="D152" s="12"/>
      <c r="E152" s="19"/>
      <c r="F152" s="12"/>
      <c r="G152" s="20"/>
      <c r="H152" s="20"/>
      <c r="I152" s="11" t="str">
        <f aca="false">IFERROR(IF($G152="","",$G152/$E152),"")</f>
        <v/>
      </c>
      <c r="J152" s="11" t="str">
        <f aca="false">IF($G152="","",$G152+N($H152))</f>
        <v/>
      </c>
      <c r="K152" s="17" t="str">
        <f aca="false">IF($A152="","",TEXT($A152,"YYYY-MM"))</f>
        <v/>
      </c>
      <c r="L152" s="17" t="str">
        <f aca="false">IF($C152="","",$C152&amp;"|"&amp;COUNTIF($C$2:$C152,$C152))</f>
        <v/>
      </c>
    </row>
    <row r="153" customFormat="false" ht="15" hidden="false" customHeight="false" outlineLevel="0" collapsed="false">
      <c r="A153" s="18"/>
      <c r="B153" s="12"/>
      <c r="C153" s="12"/>
      <c r="D153" s="12"/>
      <c r="E153" s="19"/>
      <c r="F153" s="12"/>
      <c r="G153" s="20"/>
      <c r="H153" s="20"/>
      <c r="I153" s="11" t="str">
        <f aca="false">IFERROR(IF($G153="","",$G153/$E153),"")</f>
        <v/>
      </c>
      <c r="J153" s="11" t="str">
        <f aca="false">IF($G153="","",$G153+N($H153))</f>
        <v/>
      </c>
      <c r="K153" s="17" t="str">
        <f aca="false">IF($A153="","",TEXT($A153,"YYYY-MM"))</f>
        <v/>
      </c>
      <c r="L153" s="17" t="str">
        <f aca="false">IF($C153="","",$C153&amp;"|"&amp;COUNTIF($C$2:$C153,$C153))</f>
        <v/>
      </c>
    </row>
    <row r="154" customFormat="false" ht="15" hidden="false" customHeight="false" outlineLevel="0" collapsed="false">
      <c r="A154" s="18"/>
      <c r="B154" s="12"/>
      <c r="C154" s="12"/>
      <c r="D154" s="12"/>
      <c r="E154" s="19"/>
      <c r="F154" s="12"/>
      <c r="G154" s="20"/>
      <c r="H154" s="20"/>
      <c r="I154" s="11" t="str">
        <f aca="false">IFERROR(IF($G154="","",$G154/$E154),"")</f>
        <v/>
      </c>
      <c r="J154" s="11" t="str">
        <f aca="false">IF($G154="","",$G154+N($H154))</f>
        <v/>
      </c>
      <c r="K154" s="17" t="str">
        <f aca="false">IF($A154="","",TEXT($A154,"YYYY-MM"))</f>
        <v/>
      </c>
      <c r="L154" s="17" t="str">
        <f aca="false">IF($C154="","",$C154&amp;"|"&amp;COUNTIF($C$2:$C154,$C154))</f>
        <v/>
      </c>
    </row>
    <row r="155" customFormat="false" ht="15" hidden="false" customHeight="false" outlineLevel="0" collapsed="false">
      <c r="A155" s="18"/>
      <c r="B155" s="12"/>
      <c r="C155" s="12"/>
      <c r="D155" s="12"/>
      <c r="E155" s="19"/>
      <c r="F155" s="12"/>
      <c r="G155" s="20"/>
      <c r="H155" s="20"/>
      <c r="I155" s="11" t="str">
        <f aca="false">IFERROR(IF($G155="","",$G155/$E155),"")</f>
        <v/>
      </c>
      <c r="J155" s="11" t="str">
        <f aca="false">IF($G155="","",$G155+N($H155))</f>
        <v/>
      </c>
      <c r="K155" s="17" t="str">
        <f aca="false">IF($A155="","",TEXT($A155,"YYYY-MM"))</f>
        <v/>
      </c>
      <c r="L155" s="17" t="str">
        <f aca="false">IF($C155="","",$C155&amp;"|"&amp;COUNTIF($C$2:$C155,$C155))</f>
        <v/>
      </c>
    </row>
    <row r="156" customFormat="false" ht="15" hidden="false" customHeight="false" outlineLevel="0" collapsed="false">
      <c r="A156" s="18"/>
      <c r="B156" s="12"/>
      <c r="C156" s="12"/>
      <c r="D156" s="12"/>
      <c r="E156" s="19"/>
      <c r="F156" s="12"/>
      <c r="G156" s="20"/>
      <c r="H156" s="20"/>
      <c r="I156" s="11" t="str">
        <f aca="false">IFERROR(IF($G156="","",$G156/$E156),"")</f>
        <v/>
      </c>
      <c r="J156" s="11" t="str">
        <f aca="false">IF($G156="","",$G156+N($H156))</f>
        <v/>
      </c>
      <c r="K156" s="17" t="str">
        <f aca="false">IF($A156="","",TEXT($A156,"YYYY-MM"))</f>
        <v/>
      </c>
      <c r="L156" s="17" t="str">
        <f aca="false">IF($C156="","",$C156&amp;"|"&amp;COUNTIF($C$2:$C156,$C156))</f>
        <v/>
      </c>
    </row>
    <row r="157" customFormat="false" ht="15" hidden="false" customHeight="false" outlineLevel="0" collapsed="false">
      <c r="A157" s="18"/>
      <c r="B157" s="12"/>
      <c r="C157" s="12"/>
      <c r="D157" s="12"/>
      <c r="E157" s="19"/>
      <c r="F157" s="12"/>
      <c r="G157" s="20"/>
      <c r="H157" s="20"/>
      <c r="I157" s="11" t="str">
        <f aca="false">IFERROR(IF($G157="","",$G157/$E157),"")</f>
        <v/>
      </c>
      <c r="J157" s="11" t="str">
        <f aca="false">IF($G157="","",$G157+N($H157))</f>
        <v/>
      </c>
      <c r="K157" s="17" t="str">
        <f aca="false">IF($A157="","",TEXT($A157,"YYYY-MM"))</f>
        <v/>
      </c>
      <c r="L157" s="17" t="str">
        <f aca="false">IF($C157="","",$C157&amp;"|"&amp;COUNTIF($C$2:$C157,$C157))</f>
        <v/>
      </c>
    </row>
    <row r="158" customFormat="false" ht="15" hidden="false" customHeight="false" outlineLevel="0" collapsed="false">
      <c r="A158" s="18"/>
      <c r="B158" s="12"/>
      <c r="C158" s="12"/>
      <c r="D158" s="12"/>
      <c r="E158" s="19"/>
      <c r="F158" s="12"/>
      <c r="G158" s="20"/>
      <c r="H158" s="20"/>
      <c r="I158" s="11" t="str">
        <f aca="false">IFERROR(IF($G158="","",$G158/$E158),"")</f>
        <v/>
      </c>
      <c r="J158" s="11" t="str">
        <f aca="false">IF($G158="","",$G158+N($H158))</f>
        <v/>
      </c>
      <c r="K158" s="17" t="str">
        <f aca="false">IF($A158="","",TEXT($A158,"YYYY-MM"))</f>
        <v/>
      </c>
      <c r="L158" s="17" t="str">
        <f aca="false">IF($C158="","",$C158&amp;"|"&amp;COUNTIF($C$2:$C158,$C158))</f>
        <v/>
      </c>
    </row>
    <row r="159" customFormat="false" ht="15" hidden="false" customHeight="false" outlineLevel="0" collapsed="false">
      <c r="A159" s="18"/>
      <c r="B159" s="12"/>
      <c r="C159" s="12"/>
      <c r="D159" s="12"/>
      <c r="E159" s="19"/>
      <c r="F159" s="12"/>
      <c r="G159" s="20"/>
      <c r="H159" s="20"/>
      <c r="I159" s="11" t="str">
        <f aca="false">IFERROR(IF($G159="","",$G159/$E159),"")</f>
        <v/>
      </c>
      <c r="J159" s="11" t="str">
        <f aca="false">IF($G159="","",$G159+N($H159))</f>
        <v/>
      </c>
      <c r="K159" s="17" t="str">
        <f aca="false">IF($A159="","",TEXT($A159,"YYYY-MM"))</f>
        <v/>
      </c>
      <c r="L159" s="17" t="str">
        <f aca="false">IF($C159="","",$C159&amp;"|"&amp;COUNTIF($C$2:$C159,$C159))</f>
        <v/>
      </c>
    </row>
    <row r="160" customFormat="false" ht="15" hidden="false" customHeight="false" outlineLevel="0" collapsed="false">
      <c r="A160" s="18"/>
      <c r="B160" s="12"/>
      <c r="C160" s="12"/>
      <c r="D160" s="12"/>
      <c r="E160" s="19"/>
      <c r="F160" s="12"/>
      <c r="G160" s="20"/>
      <c r="H160" s="20"/>
      <c r="I160" s="11" t="str">
        <f aca="false">IFERROR(IF($G160="","",$G160/$E160),"")</f>
        <v/>
      </c>
      <c r="J160" s="11" t="str">
        <f aca="false">IF($G160="","",$G160+N($H160))</f>
        <v/>
      </c>
      <c r="K160" s="17" t="str">
        <f aca="false">IF($A160="","",TEXT($A160,"YYYY-MM"))</f>
        <v/>
      </c>
      <c r="L160" s="17" t="str">
        <f aca="false">IF($C160="","",$C160&amp;"|"&amp;COUNTIF($C$2:$C160,$C160))</f>
        <v/>
      </c>
    </row>
    <row r="161" customFormat="false" ht="15" hidden="false" customHeight="false" outlineLevel="0" collapsed="false">
      <c r="A161" s="18"/>
      <c r="B161" s="12"/>
      <c r="C161" s="12"/>
      <c r="D161" s="12"/>
      <c r="E161" s="19"/>
      <c r="F161" s="12"/>
      <c r="G161" s="20"/>
      <c r="H161" s="20"/>
      <c r="I161" s="11" t="str">
        <f aca="false">IFERROR(IF($G161="","",$G161/$E161),"")</f>
        <v/>
      </c>
      <c r="J161" s="11" t="str">
        <f aca="false">IF($G161="","",$G161+N($H161))</f>
        <v/>
      </c>
      <c r="K161" s="17" t="str">
        <f aca="false">IF($A161="","",TEXT($A161,"YYYY-MM"))</f>
        <v/>
      </c>
      <c r="L161" s="17" t="str">
        <f aca="false">IF($C161="","",$C161&amp;"|"&amp;COUNTIF($C$2:$C161,$C161))</f>
        <v/>
      </c>
    </row>
    <row r="162" customFormat="false" ht="15" hidden="false" customHeight="false" outlineLevel="0" collapsed="false">
      <c r="A162" s="18"/>
      <c r="B162" s="12"/>
      <c r="C162" s="12"/>
      <c r="D162" s="12"/>
      <c r="E162" s="19"/>
      <c r="F162" s="12"/>
      <c r="G162" s="20"/>
      <c r="H162" s="20"/>
      <c r="I162" s="11" t="str">
        <f aca="false">IFERROR(IF($G162="","",$G162/$E162),"")</f>
        <v/>
      </c>
      <c r="J162" s="11" t="str">
        <f aca="false">IF($G162="","",$G162+N($H162))</f>
        <v/>
      </c>
      <c r="K162" s="17" t="str">
        <f aca="false">IF($A162="","",TEXT($A162,"YYYY-MM"))</f>
        <v/>
      </c>
      <c r="L162" s="17" t="str">
        <f aca="false">IF($C162="","",$C162&amp;"|"&amp;COUNTIF($C$2:$C162,$C162))</f>
        <v/>
      </c>
    </row>
    <row r="163" customFormat="false" ht="15" hidden="false" customHeight="false" outlineLevel="0" collapsed="false">
      <c r="A163" s="18"/>
      <c r="B163" s="12"/>
      <c r="C163" s="12"/>
      <c r="D163" s="12"/>
      <c r="E163" s="19"/>
      <c r="F163" s="12"/>
      <c r="G163" s="20"/>
      <c r="H163" s="20"/>
      <c r="I163" s="11" t="str">
        <f aca="false">IFERROR(IF($G163="","",$G163/$E163),"")</f>
        <v/>
      </c>
      <c r="J163" s="11" t="str">
        <f aca="false">IF($G163="","",$G163+N($H163))</f>
        <v/>
      </c>
      <c r="K163" s="17" t="str">
        <f aca="false">IF($A163="","",TEXT($A163,"YYYY-MM"))</f>
        <v/>
      </c>
      <c r="L163" s="17" t="str">
        <f aca="false">IF($C163="","",$C163&amp;"|"&amp;COUNTIF($C$2:$C163,$C163))</f>
        <v/>
      </c>
    </row>
    <row r="164" customFormat="false" ht="15" hidden="false" customHeight="false" outlineLevel="0" collapsed="false">
      <c r="A164" s="18"/>
      <c r="B164" s="12"/>
      <c r="C164" s="12"/>
      <c r="D164" s="12"/>
      <c r="E164" s="19"/>
      <c r="F164" s="12"/>
      <c r="G164" s="20"/>
      <c r="H164" s="20"/>
      <c r="I164" s="11" t="str">
        <f aca="false">IFERROR(IF($G164="","",$G164/$E164),"")</f>
        <v/>
      </c>
      <c r="J164" s="11" t="str">
        <f aca="false">IF($G164="","",$G164+N($H164))</f>
        <v/>
      </c>
      <c r="K164" s="17" t="str">
        <f aca="false">IF($A164="","",TEXT($A164,"YYYY-MM"))</f>
        <v/>
      </c>
      <c r="L164" s="17" t="str">
        <f aca="false">IF($C164="","",$C164&amp;"|"&amp;COUNTIF($C$2:$C164,$C164))</f>
        <v/>
      </c>
    </row>
    <row r="165" customFormat="false" ht="15" hidden="false" customHeight="false" outlineLevel="0" collapsed="false">
      <c r="A165" s="18"/>
      <c r="B165" s="12"/>
      <c r="C165" s="12"/>
      <c r="D165" s="12"/>
      <c r="E165" s="19"/>
      <c r="F165" s="12"/>
      <c r="G165" s="20"/>
      <c r="H165" s="20"/>
      <c r="I165" s="11" t="str">
        <f aca="false">IFERROR(IF($G165="","",$G165/$E165),"")</f>
        <v/>
      </c>
      <c r="J165" s="11" t="str">
        <f aca="false">IF($G165="","",$G165+N($H165))</f>
        <v/>
      </c>
      <c r="K165" s="17" t="str">
        <f aca="false">IF($A165="","",TEXT($A165,"YYYY-MM"))</f>
        <v/>
      </c>
      <c r="L165" s="17" t="str">
        <f aca="false">IF($C165="","",$C165&amp;"|"&amp;COUNTIF($C$2:$C165,$C165))</f>
        <v/>
      </c>
    </row>
    <row r="166" customFormat="false" ht="15" hidden="false" customHeight="false" outlineLevel="0" collapsed="false">
      <c r="A166" s="18"/>
      <c r="B166" s="12"/>
      <c r="C166" s="12"/>
      <c r="D166" s="12"/>
      <c r="E166" s="19"/>
      <c r="F166" s="12"/>
      <c r="G166" s="20"/>
      <c r="H166" s="20"/>
      <c r="I166" s="11" t="str">
        <f aca="false">IFERROR(IF($G166="","",$G166/$E166),"")</f>
        <v/>
      </c>
      <c r="J166" s="11" t="str">
        <f aca="false">IF($G166="","",$G166+N($H166))</f>
        <v/>
      </c>
      <c r="K166" s="17" t="str">
        <f aca="false">IF($A166="","",TEXT($A166,"YYYY-MM"))</f>
        <v/>
      </c>
      <c r="L166" s="17" t="str">
        <f aca="false">IF($C166="","",$C166&amp;"|"&amp;COUNTIF($C$2:$C166,$C166))</f>
        <v/>
      </c>
    </row>
    <row r="167" customFormat="false" ht="15" hidden="false" customHeight="false" outlineLevel="0" collapsed="false">
      <c r="A167" s="18"/>
      <c r="B167" s="12"/>
      <c r="C167" s="12"/>
      <c r="D167" s="12"/>
      <c r="E167" s="19"/>
      <c r="F167" s="12"/>
      <c r="G167" s="20"/>
      <c r="H167" s="20"/>
      <c r="I167" s="11" t="str">
        <f aca="false">IFERROR(IF($G167="","",$G167/$E167),"")</f>
        <v/>
      </c>
      <c r="J167" s="11" t="str">
        <f aca="false">IF($G167="","",$G167+N($H167))</f>
        <v/>
      </c>
      <c r="K167" s="17" t="str">
        <f aca="false">IF($A167="","",TEXT($A167,"YYYY-MM"))</f>
        <v/>
      </c>
      <c r="L167" s="17" t="str">
        <f aca="false">IF($C167="","",$C167&amp;"|"&amp;COUNTIF($C$2:$C167,$C167))</f>
        <v/>
      </c>
    </row>
    <row r="168" customFormat="false" ht="15" hidden="false" customHeight="false" outlineLevel="0" collapsed="false">
      <c r="A168" s="18"/>
      <c r="B168" s="12"/>
      <c r="C168" s="12"/>
      <c r="D168" s="12"/>
      <c r="E168" s="19"/>
      <c r="F168" s="12"/>
      <c r="G168" s="20"/>
      <c r="H168" s="20"/>
      <c r="I168" s="11" t="str">
        <f aca="false">IFERROR(IF($G168="","",$G168/$E168),"")</f>
        <v/>
      </c>
      <c r="J168" s="11" t="str">
        <f aca="false">IF($G168="","",$G168+N($H168))</f>
        <v/>
      </c>
      <c r="K168" s="17" t="str">
        <f aca="false">IF($A168="","",TEXT($A168,"YYYY-MM"))</f>
        <v/>
      </c>
      <c r="L168" s="17" t="str">
        <f aca="false">IF($C168="","",$C168&amp;"|"&amp;COUNTIF($C$2:$C168,$C168))</f>
        <v/>
      </c>
    </row>
    <row r="169" customFormat="false" ht="15" hidden="false" customHeight="false" outlineLevel="0" collapsed="false">
      <c r="A169" s="18"/>
      <c r="B169" s="12"/>
      <c r="C169" s="12"/>
      <c r="D169" s="12"/>
      <c r="E169" s="19"/>
      <c r="F169" s="12"/>
      <c r="G169" s="20"/>
      <c r="H169" s="20"/>
      <c r="I169" s="11" t="str">
        <f aca="false">IFERROR(IF($G169="","",$G169/$E169),"")</f>
        <v/>
      </c>
      <c r="J169" s="11" t="str">
        <f aca="false">IF($G169="","",$G169+N($H169))</f>
        <v/>
      </c>
      <c r="K169" s="17" t="str">
        <f aca="false">IF($A169="","",TEXT($A169,"YYYY-MM"))</f>
        <v/>
      </c>
      <c r="L169" s="17" t="str">
        <f aca="false">IF($C169="","",$C169&amp;"|"&amp;COUNTIF($C$2:$C169,$C169))</f>
        <v/>
      </c>
    </row>
    <row r="170" customFormat="false" ht="15" hidden="false" customHeight="false" outlineLevel="0" collapsed="false">
      <c r="A170" s="18"/>
      <c r="B170" s="12"/>
      <c r="C170" s="12"/>
      <c r="D170" s="12"/>
      <c r="E170" s="19"/>
      <c r="F170" s="12"/>
      <c r="G170" s="20"/>
      <c r="H170" s="20"/>
      <c r="I170" s="11" t="str">
        <f aca="false">IFERROR(IF($G170="","",$G170/$E170),"")</f>
        <v/>
      </c>
      <c r="J170" s="11" t="str">
        <f aca="false">IF($G170="","",$G170+N($H170))</f>
        <v/>
      </c>
      <c r="K170" s="17" t="str">
        <f aca="false">IF($A170="","",TEXT($A170,"YYYY-MM"))</f>
        <v/>
      </c>
      <c r="L170" s="17" t="str">
        <f aca="false">IF($C170="","",$C170&amp;"|"&amp;COUNTIF($C$2:$C170,$C170))</f>
        <v/>
      </c>
    </row>
    <row r="171" customFormat="false" ht="15" hidden="false" customHeight="false" outlineLevel="0" collapsed="false">
      <c r="A171" s="18"/>
      <c r="B171" s="12"/>
      <c r="C171" s="12"/>
      <c r="D171" s="12"/>
      <c r="E171" s="19"/>
      <c r="F171" s="12"/>
      <c r="G171" s="20"/>
      <c r="H171" s="20"/>
      <c r="I171" s="11" t="str">
        <f aca="false">IFERROR(IF($G171="","",$G171/$E171),"")</f>
        <v/>
      </c>
      <c r="J171" s="11" t="str">
        <f aca="false">IF($G171="","",$G171+N($H171))</f>
        <v/>
      </c>
      <c r="K171" s="17" t="str">
        <f aca="false">IF($A171="","",TEXT($A171,"YYYY-MM"))</f>
        <v/>
      </c>
      <c r="L171" s="17" t="str">
        <f aca="false">IF($C171="","",$C171&amp;"|"&amp;COUNTIF($C$2:$C171,$C171))</f>
        <v/>
      </c>
    </row>
    <row r="172" customFormat="false" ht="15" hidden="false" customHeight="false" outlineLevel="0" collapsed="false">
      <c r="A172" s="18"/>
      <c r="B172" s="12"/>
      <c r="C172" s="12"/>
      <c r="D172" s="12"/>
      <c r="E172" s="19"/>
      <c r="F172" s="12"/>
      <c r="G172" s="20"/>
      <c r="H172" s="20"/>
      <c r="I172" s="11" t="str">
        <f aca="false">IFERROR(IF($G172="","",$G172/$E172),"")</f>
        <v/>
      </c>
      <c r="J172" s="11" t="str">
        <f aca="false">IF($G172="","",$G172+N($H172))</f>
        <v/>
      </c>
      <c r="K172" s="17" t="str">
        <f aca="false">IF($A172="","",TEXT($A172,"YYYY-MM"))</f>
        <v/>
      </c>
      <c r="L172" s="17" t="str">
        <f aca="false">IF($C172="","",$C172&amp;"|"&amp;COUNTIF($C$2:$C172,$C172))</f>
        <v/>
      </c>
    </row>
    <row r="173" customFormat="false" ht="15" hidden="false" customHeight="false" outlineLevel="0" collapsed="false">
      <c r="A173" s="18"/>
      <c r="B173" s="12"/>
      <c r="C173" s="12"/>
      <c r="D173" s="12"/>
      <c r="E173" s="19"/>
      <c r="F173" s="12"/>
      <c r="G173" s="20"/>
      <c r="H173" s="20"/>
      <c r="I173" s="11" t="str">
        <f aca="false">IFERROR(IF($G173="","",$G173/$E173),"")</f>
        <v/>
      </c>
      <c r="J173" s="11" t="str">
        <f aca="false">IF($G173="","",$G173+N($H173))</f>
        <v/>
      </c>
      <c r="K173" s="17" t="str">
        <f aca="false">IF($A173="","",TEXT($A173,"YYYY-MM"))</f>
        <v/>
      </c>
      <c r="L173" s="17" t="str">
        <f aca="false">IF($C173="","",$C173&amp;"|"&amp;COUNTIF($C$2:$C173,$C173))</f>
        <v/>
      </c>
    </row>
    <row r="174" customFormat="false" ht="15" hidden="false" customHeight="false" outlineLevel="0" collapsed="false">
      <c r="A174" s="18"/>
      <c r="B174" s="12"/>
      <c r="C174" s="12"/>
      <c r="D174" s="12"/>
      <c r="E174" s="19"/>
      <c r="F174" s="12"/>
      <c r="G174" s="20"/>
      <c r="H174" s="20"/>
      <c r="I174" s="11" t="str">
        <f aca="false">IFERROR(IF($G174="","",$G174/$E174),"")</f>
        <v/>
      </c>
      <c r="J174" s="11" t="str">
        <f aca="false">IF($G174="","",$G174+N($H174))</f>
        <v/>
      </c>
      <c r="K174" s="17" t="str">
        <f aca="false">IF($A174="","",TEXT($A174,"YYYY-MM"))</f>
        <v/>
      </c>
      <c r="L174" s="17" t="str">
        <f aca="false">IF($C174="","",$C174&amp;"|"&amp;COUNTIF($C$2:$C174,$C174))</f>
        <v/>
      </c>
    </row>
    <row r="175" customFormat="false" ht="15" hidden="false" customHeight="false" outlineLevel="0" collapsed="false">
      <c r="A175" s="18"/>
      <c r="B175" s="12"/>
      <c r="C175" s="12"/>
      <c r="D175" s="12"/>
      <c r="E175" s="19"/>
      <c r="F175" s="12"/>
      <c r="G175" s="20"/>
      <c r="H175" s="20"/>
      <c r="I175" s="11" t="str">
        <f aca="false">IFERROR(IF($G175="","",$G175/$E175),"")</f>
        <v/>
      </c>
      <c r="J175" s="11" t="str">
        <f aca="false">IF($G175="","",$G175+N($H175))</f>
        <v/>
      </c>
      <c r="K175" s="17" t="str">
        <f aca="false">IF($A175="","",TEXT($A175,"YYYY-MM"))</f>
        <v/>
      </c>
      <c r="L175" s="17" t="str">
        <f aca="false">IF($C175="","",$C175&amp;"|"&amp;COUNTIF($C$2:$C175,$C175))</f>
        <v/>
      </c>
    </row>
    <row r="176" customFormat="false" ht="15" hidden="false" customHeight="false" outlineLevel="0" collapsed="false">
      <c r="A176" s="18"/>
      <c r="B176" s="12"/>
      <c r="C176" s="12"/>
      <c r="D176" s="12"/>
      <c r="E176" s="19"/>
      <c r="F176" s="12"/>
      <c r="G176" s="20"/>
      <c r="H176" s="20"/>
      <c r="I176" s="11" t="str">
        <f aca="false">IFERROR(IF($G176="","",$G176/$E176),"")</f>
        <v/>
      </c>
      <c r="J176" s="11" t="str">
        <f aca="false">IF($G176="","",$G176+N($H176))</f>
        <v/>
      </c>
      <c r="K176" s="17" t="str">
        <f aca="false">IF($A176="","",TEXT($A176,"YYYY-MM"))</f>
        <v/>
      </c>
      <c r="L176" s="17" t="str">
        <f aca="false">IF($C176="","",$C176&amp;"|"&amp;COUNTIF($C$2:$C176,$C176))</f>
        <v/>
      </c>
    </row>
    <row r="177" customFormat="false" ht="15" hidden="false" customHeight="false" outlineLevel="0" collapsed="false">
      <c r="A177" s="18"/>
      <c r="B177" s="12"/>
      <c r="C177" s="12"/>
      <c r="D177" s="12"/>
      <c r="E177" s="19"/>
      <c r="F177" s="12"/>
      <c r="G177" s="20"/>
      <c r="H177" s="20"/>
      <c r="I177" s="11" t="str">
        <f aca="false">IFERROR(IF($G177="","",$G177/$E177),"")</f>
        <v/>
      </c>
      <c r="J177" s="11" t="str">
        <f aca="false">IF($G177="","",$G177+N($H177))</f>
        <v/>
      </c>
      <c r="K177" s="17" t="str">
        <f aca="false">IF($A177="","",TEXT($A177,"YYYY-MM"))</f>
        <v/>
      </c>
      <c r="L177" s="17" t="str">
        <f aca="false">IF($C177="","",$C177&amp;"|"&amp;COUNTIF($C$2:$C177,$C177))</f>
        <v/>
      </c>
    </row>
    <row r="178" customFormat="false" ht="15" hidden="false" customHeight="false" outlineLevel="0" collapsed="false">
      <c r="A178" s="18"/>
      <c r="B178" s="12"/>
      <c r="C178" s="12"/>
      <c r="D178" s="12"/>
      <c r="E178" s="19"/>
      <c r="F178" s="12"/>
      <c r="G178" s="20"/>
      <c r="H178" s="20"/>
      <c r="I178" s="11" t="str">
        <f aca="false">IFERROR(IF($G178="","",$G178/$E178),"")</f>
        <v/>
      </c>
      <c r="J178" s="11" t="str">
        <f aca="false">IF($G178="","",$G178+N($H178))</f>
        <v/>
      </c>
      <c r="K178" s="17" t="str">
        <f aca="false">IF($A178="","",TEXT($A178,"YYYY-MM"))</f>
        <v/>
      </c>
      <c r="L178" s="17" t="str">
        <f aca="false">IF($C178="","",$C178&amp;"|"&amp;COUNTIF($C$2:$C178,$C178))</f>
        <v/>
      </c>
    </row>
    <row r="179" customFormat="false" ht="15" hidden="false" customHeight="false" outlineLevel="0" collapsed="false">
      <c r="A179" s="18"/>
      <c r="B179" s="12"/>
      <c r="C179" s="12"/>
      <c r="D179" s="12"/>
      <c r="E179" s="19"/>
      <c r="F179" s="12"/>
      <c r="G179" s="20"/>
      <c r="H179" s="20"/>
      <c r="I179" s="11" t="str">
        <f aca="false">IFERROR(IF($G179="","",$G179/$E179),"")</f>
        <v/>
      </c>
      <c r="J179" s="11" t="str">
        <f aca="false">IF($G179="","",$G179+N($H179))</f>
        <v/>
      </c>
      <c r="K179" s="17" t="str">
        <f aca="false">IF($A179="","",TEXT($A179,"YYYY-MM"))</f>
        <v/>
      </c>
      <c r="L179" s="17" t="str">
        <f aca="false">IF($C179="","",$C179&amp;"|"&amp;COUNTIF($C$2:$C179,$C179))</f>
        <v/>
      </c>
    </row>
    <row r="180" customFormat="false" ht="15" hidden="false" customHeight="false" outlineLevel="0" collapsed="false">
      <c r="A180" s="18"/>
      <c r="B180" s="12"/>
      <c r="C180" s="12"/>
      <c r="D180" s="12"/>
      <c r="E180" s="19"/>
      <c r="F180" s="12"/>
      <c r="G180" s="20"/>
      <c r="H180" s="20"/>
      <c r="I180" s="11" t="str">
        <f aca="false">IFERROR(IF($G180="","",$G180/$E180),"")</f>
        <v/>
      </c>
      <c r="J180" s="11" t="str">
        <f aca="false">IF($G180="","",$G180+N($H180))</f>
        <v/>
      </c>
      <c r="K180" s="17" t="str">
        <f aca="false">IF($A180="","",TEXT($A180,"YYYY-MM"))</f>
        <v/>
      </c>
      <c r="L180" s="17" t="str">
        <f aca="false">IF($C180="","",$C180&amp;"|"&amp;COUNTIF($C$2:$C180,$C180))</f>
        <v/>
      </c>
    </row>
    <row r="181" customFormat="false" ht="15" hidden="false" customHeight="false" outlineLevel="0" collapsed="false">
      <c r="A181" s="18"/>
      <c r="B181" s="12"/>
      <c r="C181" s="12"/>
      <c r="D181" s="12"/>
      <c r="E181" s="19"/>
      <c r="F181" s="12"/>
      <c r="G181" s="20"/>
      <c r="H181" s="20"/>
      <c r="I181" s="11" t="str">
        <f aca="false">IFERROR(IF($G181="","",$G181/$E181),"")</f>
        <v/>
      </c>
      <c r="J181" s="11" t="str">
        <f aca="false">IF($G181="","",$G181+N($H181))</f>
        <v/>
      </c>
      <c r="K181" s="17" t="str">
        <f aca="false">IF($A181="","",TEXT($A181,"YYYY-MM"))</f>
        <v/>
      </c>
      <c r="L181" s="17" t="str">
        <f aca="false">IF($C181="","",$C181&amp;"|"&amp;COUNTIF($C$2:$C181,$C181))</f>
        <v/>
      </c>
    </row>
    <row r="182" customFormat="false" ht="15" hidden="false" customHeight="false" outlineLevel="0" collapsed="false">
      <c r="A182" s="18"/>
      <c r="B182" s="12"/>
      <c r="C182" s="12"/>
      <c r="D182" s="12"/>
      <c r="E182" s="19"/>
      <c r="F182" s="12"/>
      <c r="G182" s="20"/>
      <c r="H182" s="20"/>
      <c r="I182" s="11" t="str">
        <f aca="false">IFERROR(IF($G182="","",$G182/$E182),"")</f>
        <v/>
      </c>
      <c r="J182" s="11" t="str">
        <f aca="false">IF($G182="","",$G182+N($H182))</f>
        <v/>
      </c>
      <c r="K182" s="17" t="str">
        <f aca="false">IF($A182="","",TEXT($A182,"YYYY-MM"))</f>
        <v/>
      </c>
      <c r="L182" s="17" t="str">
        <f aca="false">IF($C182="","",$C182&amp;"|"&amp;COUNTIF($C$2:$C182,$C182))</f>
        <v/>
      </c>
    </row>
    <row r="183" customFormat="false" ht="15" hidden="false" customHeight="false" outlineLevel="0" collapsed="false">
      <c r="A183" s="18"/>
      <c r="B183" s="12"/>
      <c r="C183" s="12"/>
      <c r="D183" s="12"/>
      <c r="E183" s="19"/>
      <c r="F183" s="12"/>
      <c r="G183" s="20"/>
      <c r="H183" s="20"/>
      <c r="I183" s="11" t="str">
        <f aca="false">IFERROR(IF($G183="","",$G183/$E183),"")</f>
        <v/>
      </c>
      <c r="J183" s="11" t="str">
        <f aca="false">IF($G183="","",$G183+N($H183))</f>
        <v/>
      </c>
      <c r="K183" s="17" t="str">
        <f aca="false">IF($A183="","",TEXT($A183,"YYYY-MM"))</f>
        <v/>
      </c>
      <c r="L183" s="17" t="str">
        <f aca="false">IF($C183="","",$C183&amp;"|"&amp;COUNTIF($C$2:$C183,$C183))</f>
        <v/>
      </c>
    </row>
    <row r="184" customFormat="false" ht="15" hidden="false" customHeight="false" outlineLevel="0" collapsed="false">
      <c r="A184" s="18"/>
      <c r="B184" s="12"/>
      <c r="C184" s="12"/>
      <c r="D184" s="12"/>
      <c r="E184" s="19"/>
      <c r="F184" s="12"/>
      <c r="G184" s="20"/>
      <c r="H184" s="20"/>
      <c r="I184" s="11" t="str">
        <f aca="false">IFERROR(IF($G184="","",$G184/$E184),"")</f>
        <v/>
      </c>
      <c r="J184" s="11" t="str">
        <f aca="false">IF($G184="","",$G184+N($H184))</f>
        <v/>
      </c>
      <c r="K184" s="17" t="str">
        <f aca="false">IF($A184="","",TEXT($A184,"YYYY-MM"))</f>
        <v/>
      </c>
      <c r="L184" s="17" t="str">
        <f aca="false">IF($C184="","",$C184&amp;"|"&amp;COUNTIF($C$2:$C184,$C184))</f>
        <v/>
      </c>
    </row>
    <row r="185" customFormat="false" ht="15" hidden="false" customHeight="false" outlineLevel="0" collapsed="false">
      <c r="A185" s="18"/>
      <c r="B185" s="12"/>
      <c r="C185" s="12"/>
      <c r="D185" s="12"/>
      <c r="E185" s="19"/>
      <c r="F185" s="12"/>
      <c r="G185" s="20"/>
      <c r="H185" s="20"/>
      <c r="I185" s="11" t="str">
        <f aca="false">IFERROR(IF($G185="","",$G185/$E185),"")</f>
        <v/>
      </c>
      <c r="J185" s="11" t="str">
        <f aca="false">IF($G185="","",$G185+N($H185))</f>
        <v/>
      </c>
      <c r="K185" s="17" t="str">
        <f aca="false">IF($A185="","",TEXT($A185,"YYYY-MM"))</f>
        <v/>
      </c>
      <c r="L185" s="17" t="str">
        <f aca="false">IF($C185="","",$C185&amp;"|"&amp;COUNTIF($C$2:$C185,$C185))</f>
        <v/>
      </c>
    </row>
    <row r="186" customFormat="false" ht="15" hidden="false" customHeight="false" outlineLevel="0" collapsed="false">
      <c r="A186" s="18"/>
      <c r="B186" s="12"/>
      <c r="C186" s="12"/>
      <c r="D186" s="12"/>
      <c r="E186" s="19"/>
      <c r="F186" s="12"/>
      <c r="G186" s="20"/>
      <c r="H186" s="20"/>
      <c r="I186" s="11" t="str">
        <f aca="false">IFERROR(IF($G186="","",$G186/$E186),"")</f>
        <v/>
      </c>
      <c r="J186" s="11" t="str">
        <f aca="false">IF($G186="","",$G186+N($H186))</f>
        <v/>
      </c>
      <c r="K186" s="17" t="str">
        <f aca="false">IF($A186="","",TEXT($A186,"YYYY-MM"))</f>
        <v/>
      </c>
      <c r="L186" s="17" t="str">
        <f aca="false">IF($C186="","",$C186&amp;"|"&amp;COUNTIF($C$2:$C186,$C186))</f>
        <v/>
      </c>
    </row>
    <row r="187" customFormat="false" ht="15" hidden="false" customHeight="false" outlineLevel="0" collapsed="false">
      <c r="A187" s="18"/>
      <c r="B187" s="12"/>
      <c r="C187" s="12"/>
      <c r="D187" s="12"/>
      <c r="E187" s="19"/>
      <c r="F187" s="12"/>
      <c r="G187" s="20"/>
      <c r="H187" s="20"/>
      <c r="I187" s="11" t="str">
        <f aca="false">IFERROR(IF($G187="","",$G187/$E187),"")</f>
        <v/>
      </c>
      <c r="J187" s="11" t="str">
        <f aca="false">IF($G187="","",$G187+N($H187))</f>
        <v/>
      </c>
      <c r="K187" s="17" t="str">
        <f aca="false">IF($A187="","",TEXT($A187,"YYYY-MM"))</f>
        <v/>
      </c>
      <c r="L187" s="17" t="str">
        <f aca="false">IF($C187="","",$C187&amp;"|"&amp;COUNTIF($C$2:$C187,$C187))</f>
        <v/>
      </c>
    </row>
    <row r="188" customFormat="false" ht="15" hidden="false" customHeight="false" outlineLevel="0" collapsed="false">
      <c r="A188" s="18"/>
      <c r="B188" s="12"/>
      <c r="C188" s="12"/>
      <c r="D188" s="12"/>
      <c r="E188" s="19"/>
      <c r="F188" s="12"/>
      <c r="G188" s="20"/>
      <c r="H188" s="20"/>
      <c r="I188" s="11" t="str">
        <f aca="false">IFERROR(IF($G188="","",$G188/$E188),"")</f>
        <v/>
      </c>
      <c r="J188" s="11" t="str">
        <f aca="false">IF($G188="","",$G188+N($H188))</f>
        <v/>
      </c>
      <c r="K188" s="17" t="str">
        <f aca="false">IF($A188="","",TEXT($A188,"YYYY-MM"))</f>
        <v/>
      </c>
      <c r="L188" s="17" t="str">
        <f aca="false">IF($C188="","",$C188&amp;"|"&amp;COUNTIF($C$2:$C188,$C188))</f>
        <v/>
      </c>
    </row>
    <row r="189" customFormat="false" ht="15" hidden="false" customHeight="false" outlineLevel="0" collapsed="false">
      <c r="A189" s="18"/>
      <c r="B189" s="12"/>
      <c r="C189" s="12"/>
      <c r="D189" s="12"/>
      <c r="E189" s="19"/>
      <c r="F189" s="12"/>
      <c r="G189" s="20"/>
      <c r="H189" s="20"/>
      <c r="I189" s="11" t="str">
        <f aca="false">IFERROR(IF($G189="","",$G189/$E189),"")</f>
        <v/>
      </c>
      <c r="J189" s="11" t="str">
        <f aca="false">IF($G189="","",$G189+N($H189))</f>
        <v/>
      </c>
      <c r="K189" s="17" t="str">
        <f aca="false">IF($A189="","",TEXT($A189,"YYYY-MM"))</f>
        <v/>
      </c>
      <c r="L189" s="17" t="str">
        <f aca="false">IF($C189="","",$C189&amp;"|"&amp;COUNTIF($C$2:$C189,$C189))</f>
        <v/>
      </c>
    </row>
    <row r="190" customFormat="false" ht="15" hidden="false" customHeight="false" outlineLevel="0" collapsed="false">
      <c r="A190" s="18"/>
      <c r="B190" s="12"/>
      <c r="C190" s="12"/>
      <c r="D190" s="12"/>
      <c r="E190" s="19"/>
      <c r="F190" s="12"/>
      <c r="G190" s="20"/>
      <c r="H190" s="20"/>
      <c r="I190" s="11" t="str">
        <f aca="false">IFERROR(IF($G190="","",$G190/$E190),"")</f>
        <v/>
      </c>
      <c r="J190" s="11" t="str">
        <f aca="false">IF($G190="","",$G190+N($H190))</f>
        <v/>
      </c>
      <c r="K190" s="17" t="str">
        <f aca="false">IF($A190="","",TEXT($A190,"YYYY-MM"))</f>
        <v/>
      </c>
      <c r="L190" s="17" t="str">
        <f aca="false">IF($C190="","",$C190&amp;"|"&amp;COUNTIF($C$2:$C190,$C190))</f>
        <v/>
      </c>
    </row>
    <row r="191" customFormat="false" ht="15" hidden="false" customHeight="false" outlineLevel="0" collapsed="false">
      <c r="A191" s="18"/>
      <c r="B191" s="12"/>
      <c r="C191" s="12"/>
      <c r="D191" s="12"/>
      <c r="E191" s="19"/>
      <c r="F191" s="12"/>
      <c r="G191" s="20"/>
      <c r="H191" s="20"/>
      <c r="I191" s="11" t="str">
        <f aca="false">IFERROR(IF($G191="","",$G191/$E191),"")</f>
        <v/>
      </c>
      <c r="J191" s="11" t="str">
        <f aca="false">IF($G191="","",$G191+N($H191))</f>
        <v/>
      </c>
      <c r="K191" s="17" t="str">
        <f aca="false">IF($A191="","",TEXT($A191,"YYYY-MM"))</f>
        <v/>
      </c>
      <c r="L191" s="17" t="str">
        <f aca="false">IF($C191="","",$C191&amp;"|"&amp;COUNTIF($C$2:$C191,$C191))</f>
        <v/>
      </c>
    </row>
    <row r="192" customFormat="false" ht="15" hidden="false" customHeight="false" outlineLevel="0" collapsed="false">
      <c r="A192" s="18"/>
      <c r="B192" s="12"/>
      <c r="C192" s="12"/>
      <c r="D192" s="12"/>
      <c r="E192" s="19"/>
      <c r="F192" s="12"/>
      <c r="G192" s="20"/>
      <c r="H192" s="20"/>
      <c r="I192" s="11" t="str">
        <f aca="false">IFERROR(IF($G192="","",$G192/$E192),"")</f>
        <v/>
      </c>
      <c r="J192" s="11" t="str">
        <f aca="false">IF($G192="","",$G192+N($H192))</f>
        <v/>
      </c>
      <c r="K192" s="17" t="str">
        <f aca="false">IF($A192="","",TEXT($A192,"YYYY-MM"))</f>
        <v/>
      </c>
      <c r="L192" s="17" t="str">
        <f aca="false">IF($C192="","",$C192&amp;"|"&amp;COUNTIF($C$2:$C192,$C192))</f>
        <v/>
      </c>
    </row>
    <row r="193" customFormat="false" ht="15" hidden="false" customHeight="false" outlineLevel="0" collapsed="false">
      <c r="A193" s="18"/>
      <c r="B193" s="12"/>
      <c r="C193" s="12"/>
      <c r="D193" s="12"/>
      <c r="E193" s="19"/>
      <c r="F193" s="12"/>
      <c r="G193" s="20"/>
      <c r="H193" s="20"/>
      <c r="I193" s="11" t="str">
        <f aca="false">IFERROR(IF($G193="","",$G193/$E193),"")</f>
        <v/>
      </c>
      <c r="J193" s="11" t="str">
        <f aca="false">IF($G193="","",$G193+N($H193))</f>
        <v/>
      </c>
      <c r="K193" s="17" t="str">
        <f aca="false">IF($A193="","",TEXT($A193,"YYYY-MM"))</f>
        <v/>
      </c>
      <c r="L193" s="17" t="str">
        <f aca="false">IF($C193="","",$C193&amp;"|"&amp;COUNTIF($C$2:$C193,$C193))</f>
        <v/>
      </c>
    </row>
    <row r="194" customFormat="false" ht="15" hidden="false" customHeight="false" outlineLevel="0" collapsed="false">
      <c r="A194" s="18"/>
      <c r="B194" s="12"/>
      <c r="C194" s="12"/>
      <c r="D194" s="12"/>
      <c r="E194" s="19"/>
      <c r="F194" s="12"/>
      <c r="G194" s="20"/>
      <c r="H194" s="20"/>
      <c r="I194" s="11" t="str">
        <f aca="false">IFERROR(IF($G194="","",$G194/$E194),"")</f>
        <v/>
      </c>
      <c r="J194" s="11" t="str">
        <f aca="false">IF($G194="","",$G194+N($H194))</f>
        <v/>
      </c>
      <c r="K194" s="17" t="str">
        <f aca="false">IF($A194="","",TEXT($A194,"YYYY-MM"))</f>
        <v/>
      </c>
      <c r="L194" s="17" t="str">
        <f aca="false">IF($C194="","",$C194&amp;"|"&amp;COUNTIF($C$2:$C194,$C194))</f>
        <v/>
      </c>
    </row>
    <row r="195" customFormat="false" ht="15" hidden="false" customHeight="false" outlineLevel="0" collapsed="false">
      <c r="A195" s="18"/>
      <c r="B195" s="12"/>
      <c r="C195" s="12"/>
      <c r="D195" s="12"/>
      <c r="E195" s="19"/>
      <c r="F195" s="12"/>
      <c r="G195" s="20"/>
      <c r="H195" s="20"/>
      <c r="I195" s="11" t="str">
        <f aca="false">IFERROR(IF($G195="","",$G195/$E195),"")</f>
        <v/>
      </c>
      <c r="J195" s="11" t="str">
        <f aca="false">IF($G195="","",$G195+N($H195))</f>
        <v/>
      </c>
      <c r="K195" s="17" t="str">
        <f aca="false">IF($A195="","",TEXT($A195,"YYYY-MM"))</f>
        <v/>
      </c>
      <c r="L195" s="17" t="str">
        <f aca="false">IF($C195="","",$C195&amp;"|"&amp;COUNTIF($C$2:$C195,$C195))</f>
        <v/>
      </c>
    </row>
    <row r="196" customFormat="false" ht="15" hidden="false" customHeight="false" outlineLevel="0" collapsed="false">
      <c r="A196" s="18"/>
      <c r="B196" s="12"/>
      <c r="C196" s="12"/>
      <c r="D196" s="12"/>
      <c r="E196" s="19"/>
      <c r="F196" s="12"/>
      <c r="G196" s="20"/>
      <c r="H196" s="20"/>
      <c r="I196" s="11" t="str">
        <f aca="false">IFERROR(IF($G196="","",$G196/$E196),"")</f>
        <v/>
      </c>
      <c r="J196" s="11" t="str">
        <f aca="false">IF($G196="","",$G196+N($H196))</f>
        <v/>
      </c>
      <c r="K196" s="17" t="str">
        <f aca="false">IF($A196="","",TEXT($A196,"YYYY-MM"))</f>
        <v/>
      </c>
      <c r="L196" s="17" t="str">
        <f aca="false">IF($C196="","",$C196&amp;"|"&amp;COUNTIF($C$2:$C196,$C196))</f>
        <v/>
      </c>
    </row>
    <row r="197" customFormat="false" ht="15" hidden="false" customHeight="false" outlineLevel="0" collapsed="false">
      <c r="A197" s="18"/>
      <c r="B197" s="12"/>
      <c r="C197" s="12"/>
      <c r="D197" s="12"/>
      <c r="E197" s="19"/>
      <c r="F197" s="12"/>
      <c r="G197" s="20"/>
      <c r="H197" s="20"/>
      <c r="I197" s="11" t="str">
        <f aca="false">IFERROR(IF($G197="","",$G197/$E197),"")</f>
        <v/>
      </c>
      <c r="J197" s="11" t="str">
        <f aca="false">IF($G197="","",$G197+N($H197))</f>
        <v/>
      </c>
      <c r="K197" s="17" t="str">
        <f aca="false">IF($A197="","",TEXT($A197,"YYYY-MM"))</f>
        <v/>
      </c>
      <c r="L197" s="17" t="str">
        <f aca="false">IF($C197="","",$C197&amp;"|"&amp;COUNTIF($C$2:$C197,$C197))</f>
        <v/>
      </c>
    </row>
    <row r="198" customFormat="false" ht="15" hidden="false" customHeight="false" outlineLevel="0" collapsed="false">
      <c r="A198" s="18"/>
      <c r="B198" s="12"/>
      <c r="C198" s="12"/>
      <c r="D198" s="12"/>
      <c r="E198" s="19"/>
      <c r="F198" s="12"/>
      <c r="G198" s="20"/>
      <c r="H198" s="20"/>
      <c r="I198" s="11" t="str">
        <f aca="false">IFERROR(IF($G198="","",$G198/$E198),"")</f>
        <v/>
      </c>
      <c r="J198" s="11" t="str">
        <f aca="false">IF($G198="","",$G198+N($H198))</f>
        <v/>
      </c>
      <c r="K198" s="17" t="str">
        <f aca="false">IF($A198="","",TEXT($A198,"YYYY-MM"))</f>
        <v/>
      </c>
      <c r="L198" s="17" t="str">
        <f aca="false">IF($C198="","",$C198&amp;"|"&amp;COUNTIF($C$2:$C198,$C198))</f>
        <v/>
      </c>
    </row>
    <row r="199" customFormat="false" ht="15" hidden="false" customHeight="false" outlineLevel="0" collapsed="false">
      <c r="A199" s="18"/>
      <c r="B199" s="12"/>
      <c r="C199" s="12"/>
      <c r="D199" s="12"/>
      <c r="E199" s="19"/>
      <c r="F199" s="12"/>
      <c r="G199" s="20"/>
      <c r="H199" s="20"/>
      <c r="I199" s="11" t="str">
        <f aca="false">IFERROR(IF($G199="","",$G199/$E199),"")</f>
        <v/>
      </c>
      <c r="J199" s="11" t="str">
        <f aca="false">IF($G199="","",$G199+N($H199))</f>
        <v/>
      </c>
      <c r="K199" s="17" t="str">
        <f aca="false">IF($A199="","",TEXT($A199,"YYYY-MM"))</f>
        <v/>
      </c>
      <c r="L199" s="17" t="str">
        <f aca="false">IF($C199="","",$C199&amp;"|"&amp;COUNTIF($C$2:$C199,$C199))</f>
        <v/>
      </c>
    </row>
    <row r="200" customFormat="false" ht="15" hidden="false" customHeight="false" outlineLevel="0" collapsed="false">
      <c r="A200" s="18"/>
      <c r="B200" s="12"/>
      <c r="C200" s="12"/>
      <c r="D200" s="12"/>
      <c r="E200" s="19"/>
      <c r="F200" s="12"/>
      <c r="G200" s="20"/>
      <c r="H200" s="20"/>
      <c r="I200" s="11" t="str">
        <f aca="false">IFERROR(IF($G200="","",$G200/$E200),"")</f>
        <v/>
      </c>
      <c r="J200" s="11" t="str">
        <f aca="false">IF($G200="","",$G200+N($H200))</f>
        <v/>
      </c>
      <c r="K200" s="17" t="str">
        <f aca="false">IF($A200="","",TEXT($A200,"YYYY-MM"))</f>
        <v/>
      </c>
      <c r="L200" s="17" t="str">
        <f aca="false">IF($C200="","",$C200&amp;"|"&amp;COUNTIF($C$2:$C200,$C200))</f>
        <v/>
      </c>
    </row>
    <row r="201" customFormat="false" ht="15" hidden="false" customHeight="false" outlineLevel="0" collapsed="false">
      <c r="A201" s="18"/>
      <c r="B201" s="12"/>
      <c r="C201" s="12"/>
      <c r="D201" s="12"/>
      <c r="E201" s="19"/>
      <c r="F201" s="12"/>
      <c r="G201" s="20"/>
      <c r="H201" s="20"/>
      <c r="I201" s="11" t="str">
        <f aca="false">IFERROR(IF($G201="","",$G201/$E201),"")</f>
        <v/>
      </c>
      <c r="J201" s="11" t="str">
        <f aca="false">IF($G201="","",$G201+N($H201))</f>
        <v/>
      </c>
      <c r="K201" s="17" t="str">
        <f aca="false">IF($A201="","",TEXT($A201,"YYYY-MM"))</f>
        <v/>
      </c>
      <c r="L201" s="17" t="str">
        <f aca="false">IF($C201="","",$C201&amp;"|"&amp;COUNTIF($C$2:$C201,$C201))</f>
        <v/>
      </c>
    </row>
    <row r="202" customFormat="false" ht="15" hidden="false" customHeight="false" outlineLevel="0" collapsed="false">
      <c r="A202" s="18"/>
      <c r="B202" s="12"/>
      <c r="C202" s="12"/>
      <c r="D202" s="12"/>
      <c r="E202" s="19"/>
      <c r="F202" s="12"/>
      <c r="G202" s="20"/>
      <c r="H202" s="20"/>
      <c r="I202" s="11" t="str">
        <f aca="false">IFERROR(IF($G202="","",$G202/$E202),"")</f>
        <v/>
      </c>
      <c r="J202" s="11" t="str">
        <f aca="false">IF($G202="","",$G202+N($H202))</f>
        <v/>
      </c>
      <c r="K202" s="17" t="str">
        <f aca="false">IF($A202="","",TEXT($A202,"YYYY-MM"))</f>
        <v/>
      </c>
      <c r="L202" s="17" t="str">
        <f aca="false">IF($C202="","",$C202&amp;"|"&amp;COUNTIF($C$2:$C202,$C202))</f>
        <v/>
      </c>
    </row>
    <row r="203" customFormat="false" ht="15" hidden="false" customHeight="false" outlineLevel="0" collapsed="false">
      <c r="A203" s="18"/>
      <c r="B203" s="12"/>
      <c r="C203" s="12"/>
      <c r="D203" s="12"/>
      <c r="E203" s="19"/>
      <c r="F203" s="12"/>
      <c r="G203" s="20"/>
      <c r="H203" s="20"/>
      <c r="I203" s="11" t="str">
        <f aca="false">IFERROR(IF($G203="","",$G203/$E203),"")</f>
        <v/>
      </c>
      <c r="J203" s="11" t="str">
        <f aca="false">IF($G203="","",$G203+N($H203))</f>
        <v/>
      </c>
      <c r="K203" s="17" t="str">
        <f aca="false">IF($A203="","",TEXT($A203,"YYYY-MM"))</f>
        <v/>
      </c>
      <c r="L203" s="17" t="str">
        <f aca="false">IF($C203="","",$C203&amp;"|"&amp;COUNTIF($C$2:$C203,$C203))</f>
        <v/>
      </c>
    </row>
    <row r="204" customFormat="false" ht="15" hidden="false" customHeight="false" outlineLevel="0" collapsed="false">
      <c r="A204" s="18"/>
      <c r="B204" s="12"/>
      <c r="C204" s="12"/>
      <c r="D204" s="12"/>
      <c r="E204" s="19"/>
      <c r="F204" s="12"/>
      <c r="G204" s="20"/>
      <c r="H204" s="20"/>
      <c r="I204" s="11" t="str">
        <f aca="false">IFERROR(IF($G204="","",$G204/$E204),"")</f>
        <v/>
      </c>
      <c r="J204" s="11" t="str">
        <f aca="false">IF($G204="","",$G204+N($H204))</f>
        <v/>
      </c>
      <c r="K204" s="17" t="str">
        <f aca="false">IF($A204="","",TEXT($A204,"YYYY-MM"))</f>
        <v/>
      </c>
      <c r="L204" s="17" t="str">
        <f aca="false">IF($C204="","",$C204&amp;"|"&amp;COUNTIF($C$2:$C204,$C204))</f>
        <v/>
      </c>
    </row>
    <row r="205" customFormat="false" ht="15" hidden="false" customHeight="false" outlineLevel="0" collapsed="false">
      <c r="A205" s="18"/>
      <c r="B205" s="12"/>
      <c r="C205" s="12"/>
      <c r="D205" s="12"/>
      <c r="E205" s="19"/>
      <c r="F205" s="12"/>
      <c r="G205" s="20"/>
      <c r="H205" s="20"/>
      <c r="I205" s="11" t="str">
        <f aca="false">IFERROR(IF($G205="","",$G205/$E205),"")</f>
        <v/>
      </c>
      <c r="J205" s="11" t="str">
        <f aca="false">IF($G205="","",$G205+N($H205))</f>
        <v/>
      </c>
      <c r="K205" s="17" t="str">
        <f aca="false">IF($A205="","",TEXT($A205,"YYYY-MM"))</f>
        <v/>
      </c>
      <c r="L205" s="17" t="str">
        <f aca="false">IF($C205="","",$C205&amp;"|"&amp;COUNTIF($C$2:$C205,$C205))</f>
        <v/>
      </c>
    </row>
    <row r="206" customFormat="false" ht="15" hidden="false" customHeight="false" outlineLevel="0" collapsed="false">
      <c r="A206" s="18"/>
      <c r="B206" s="12"/>
      <c r="C206" s="12"/>
      <c r="D206" s="12"/>
      <c r="E206" s="19"/>
      <c r="F206" s="12"/>
      <c r="G206" s="20"/>
      <c r="H206" s="20"/>
      <c r="I206" s="11" t="str">
        <f aca="false">IFERROR(IF($G206="","",$G206/$E206),"")</f>
        <v/>
      </c>
      <c r="J206" s="11" t="str">
        <f aca="false">IF($G206="","",$G206+N($H206))</f>
        <v/>
      </c>
      <c r="K206" s="17" t="str">
        <f aca="false">IF($A206="","",TEXT($A206,"YYYY-MM"))</f>
        <v/>
      </c>
      <c r="L206" s="17" t="str">
        <f aca="false">IF($C206="","",$C206&amp;"|"&amp;COUNTIF($C$2:$C206,$C206))</f>
        <v/>
      </c>
    </row>
    <row r="207" customFormat="false" ht="15" hidden="false" customHeight="false" outlineLevel="0" collapsed="false">
      <c r="A207" s="18"/>
      <c r="B207" s="12"/>
      <c r="C207" s="12"/>
      <c r="D207" s="12"/>
      <c r="E207" s="19"/>
      <c r="F207" s="12"/>
      <c r="G207" s="20"/>
      <c r="H207" s="20"/>
      <c r="I207" s="11" t="str">
        <f aca="false">IFERROR(IF($G207="","",$G207/$E207),"")</f>
        <v/>
      </c>
      <c r="J207" s="11" t="str">
        <f aca="false">IF($G207="","",$G207+N($H207))</f>
        <v/>
      </c>
      <c r="K207" s="17" t="str">
        <f aca="false">IF($A207="","",TEXT($A207,"YYYY-MM"))</f>
        <v/>
      </c>
      <c r="L207" s="17" t="str">
        <f aca="false">IF($C207="","",$C207&amp;"|"&amp;COUNTIF($C$2:$C207,$C207))</f>
        <v/>
      </c>
    </row>
    <row r="208" customFormat="false" ht="15" hidden="false" customHeight="false" outlineLevel="0" collapsed="false">
      <c r="A208" s="18"/>
      <c r="B208" s="12"/>
      <c r="C208" s="12"/>
      <c r="D208" s="12"/>
      <c r="E208" s="19"/>
      <c r="F208" s="12"/>
      <c r="G208" s="20"/>
      <c r="H208" s="20"/>
      <c r="I208" s="11" t="str">
        <f aca="false">IFERROR(IF($G208="","",$G208/$E208),"")</f>
        <v/>
      </c>
      <c r="J208" s="11" t="str">
        <f aca="false">IF($G208="","",$G208+N($H208))</f>
        <v/>
      </c>
      <c r="K208" s="17" t="str">
        <f aca="false">IF($A208="","",TEXT($A208,"YYYY-MM"))</f>
        <v/>
      </c>
      <c r="L208" s="17" t="str">
        <f aca="false">IF($C208="","",$C208&amp;"|"&amp;COUNTIF($C$2:$C208,$C208))</f>
        <v/>
      </c>
    </row>
    <row r="209" customFormat="false" ht="15" hidden="false" customHeight="false" outlineLevel="0" collapsed="false">
      <c r="A209" s="18"/>
      <c r="B209" s="12"/>
      <c r="C209" s="12"/>
      <c r="D209" s="12"/>
      <c r="E209" s="19"/>
      <c r="F209" s="12"/>
      <c r="G209" s="20"/>
      <c r="H209" s="20"/>
      <c r="I209" s="11" t="str">
        <f aca="false">IFERROR(IF($G209="","",$G209/$E209),"")</f>
        <v/>
      </c>
      <c r="J209" s="11" t="str">
        <f aca="false">IF($G209="","",$G209+N($H209))</f>
        <v/>
      </c>
      <c r="K209" s="17" t="str">
        <f aca="false">IF($A209="","",TEXT($A209,"YYYY-MM"))</f>
        <v/>
      </c>
      <c r="L209" s="17" t="str">
        <f aca="false">IF($C209="","",$C209&amp;"|"&amp;COUNTIF($C$2:$C209,$C209))</f>
        <v/>
      </c>
    </row>
    <row r="210" customFormat="false" ht="15" hidden="false" customHeight="false" outlineLevel="0" collapsed="false">
      <c r="A210" s="18"/>
      <c r="B210" s="12"/>
      <c r="C210" s="12"/>
      <c r="D210" s="12"/>
      <c r="E210" s="19"/>
      <c r="F210" s="12"/>
      <c r="G210" s="20"/>
      <c r="H210" s="20"/>
      <c r="I210" s="11" t="str">
        <f aca="false">IFERROR(IF($G210="","",$G210/$E210),"")</f>
        <v/>
      </c>
      <c r="J210" s="11" t="str">
        <f aca="false">IF($G210="","",$G210+N($H210))</f>
        <v/>
      </c>
      <c r="K210" s="17" t="str">
        <f aca="false">IF($A210="","",TEXT($A210,"YYYY-MM"))</f>
        <v/>
      </c>
      <c r="L210" s="17" t="str">
        <f aca="false">IF($C210="","",$C210&amp;"|"&amp;COUNTIF($C$2:$C210,$C210))</f>
        <v/>
      </c>
    </row>
    <row r="211" customFormat="false" ht="15" hidden="false" customHeight="false" outlineLevel="0" collapsed="false">
      <c r="A211" s="18"/>
      <c r="B211" s="12"/>
      <c r="C211" s="12"/>
      <c r="D211" s="12"/>
      <c r="E211" s="19"/>
      <c r="F211" s="12"/>
      <c r="G211" s="20"/>
      <c r="H211" s="20"/>
      <c r="I211" s="11" t="str">
        <f aca="false">IFERROR(IF($G211="","",$G211/$E211),"")</f>
        <v/>
      </c>
      <c r="J211" s="11" t="str">
        <f aca="false">IF($G211="","",$G211+N($H211))</f>
        <v/>
      </c>
      <c r="K211" s="17" t="str">
        <f aca="false">IF($A211="","",TEXT($A211,"YYYY-MM"))</f>
        <v/>
      </c>
      <c r="L211" s="17" t="str">
        <f aca="false">IF($C211="","",$C211&amp;"|"&amp;COUNTIF($C$2:$C211,$C211))</f>
        <v/>
      </c>
    </row>
    <row r="212" customFormat="false" ht="15" hidden="false" customHeight="false" outlineLevel="0" collapsed="false">
      <c r="A212" s="18"/>
      <c r="B212" s="12"/>
      <c r="C212" s="12"/>
      <c r="D212" s="12"/>
      <c r="E212" s="19"/>
      <c r="F212" s="12"/>
      <c r="G212" s="20"/>
      <c r="H212" s="20"/>
      <c r="I212" s="11" t="str">
        <f aca="false">IFERROR(IF($G212="","",$G212/$E212),"")</f>
        <v/>
      </c>
      <c r="J212" s="11" t="str">
        <f aca="false">IF($G212="","",$G212+N($H212))</f>
        <v/>
      </c>
      <c r="K212" s="17" t="str">
        <f aca="false">IF($A212="","",TEXT($A212,"YYYY-MM"))</f>
        <v/>
      </c>
      <c r="L212" s="17" t="str">
        <f aca="false">IF($C212="","",$C212&amp;"|"&amp;COUNTIF($C$2:$C212,$C212))</f>
        <v/>
      </c>
    </row>
    <row r="213" customFormat="false" ht="15" hidden="false" customHeight="false" outlineLevel="0" collapsed="false">
      <c r="A213" s="18"/>
      <c r="B213" s="12"/>
      <c r="C213" s="12"/>
      <c r="D213" s="12"/>
      <c r="E213" s="19"/>
      <c r="F213" s="12"/>
      <c r="G213" s="20"/>
      <c r="H213" s="20"/>
      <c r="I213" s="11" t="str">
        <f aca="false">IFERROR(IF($G213="","",$G213/$E213),"")</f>
        <v/>
      </c>
      <c r="J213" s="11" t="str">
        <f aca="false">IF($G213="","",$G213+N($H213))</f>
        <v/>
      </c>
      <c r="K213" s="17" t="str">
        <f aca="false">IF($A213="","",TEXT($A213,"YYYY-MM"))</f>
        <v/>
      </c>
      <c r="L213" s="17" t="str">
        <f aca="false">IF($C213="","",$C213&amp;"|"&amp;COUNTIF($C$2:$C213,$C213))</f>
        <v/>
      </c>
    </row>
    <row r="214" customFormat="false" ht="15" hidden="false" customHeight="false" outlineLevel="0" collapsed="false">
      <c r="A214" s="18"/>
      <c r="B214" s="12"/>
      <c r="C214" s="12"/>
      <c r="D214" s="12"/>
      <c r="E214" s="19"/>
      <c r="F214" s="12"/>
      <c r="G214" s="20"/>
      <c r="H214" s="20"/>
      <c r="I214" s="11" t="str">
        <f aca="false">IFERROR(IF($G214="","",$G214/$E214),"")</f>
        <v/>
      </c>
      <c r="J214" s="11" t="str">
        <f aca="false">IF($G214="","",$G214+N($H214))</f>
        <v/>
      </c>
      <c r="K214" s="17" t="str">
        <f aca="false">IF($A214="","",TEXT($A214,"YYYY-MM"))</f>
        <v/>
      </c>
      <c r="L214" s="17" t="str">
        <f aca="false">IF($C214="","",$C214&amp;"|"&amp;COUNTIF($C$2:$C214,$C214))</f>
        <v/>
      </c>
    </row>
    <row r="215" customFormat="false" ht="15" hidden="false" customHeight="false" outlineLevel="0" collapsed="false">
      <c r="A215" s="18"/>
      <c r="B215" s="12"/>
      <c r="C215" s="12"/>
      <c r="D215" s="12"/>
      <c r="E215" s="19"/>
      <c r="F215" s="12"/>
      <c r="G215" s="20"/>
      <c r="H215" s="20"/>
      <c r="I215" s="11" t="str">
        <f aca="false">IFERROR(IF($G215="","",$G215/$E215),"")</f>
        <v/>
      </c>
      <c r="J215" s="11" t="str">
        <f aca="false">IF($G215="","",$G215+N($H215))</f>
        <v/>
      </c>
      <c r="K215" s="17" t="str">
        <f aca="false">IF($A215="","",TEXT($A215,"YYYY-MM"))</f>
        <v/>
      </c>
      <c r="L215" s="17" t="str">
        <f aca="false">IF($C215="","",$C215&amp;"|"&amp;COUNTIF($C$2:$C215,$C215))</f>
        <v/>
      </c>
    </row>
    <row r="216" customFormat="false" ht="15" hidden="false" customHeight="false" outlineLevel="0" collapsed="false">
      <c r="A216" s="18"/>
      <c r="B216" s="12"/>
      <c r="C216" s="12"/>
      <c r="D216" s="12"/>
      <c r="E216" s="19"/>
      <c r="F216" s="12"/>
      <c r="G216" s="20"/>
      <c r="H216" s="20"/>
      <c r="I216" s="11" t="str">
        <f aca="false">IFERROR(IF($G216="","",$G216/$E216),"")</f>
        <v/>
      </c>
      <c r="J216" s="11" t="str">
        <f aca="false">IF($G216="","",$G216+N($H216))</f>
        <v/>
      </c>
      <c r="K216" s="17" t="str">
        <f aca="false">IF($A216="","",TEXT($A216,"YYYY-MM"))</f>
        <v/>
      </c>
      <c r="L216" s="17" t="str">
        <f aca="false">IF($C216="","",$C216&amp;"|"&amp;COUNTIF($C$2:$C216,$C216))</f>
        <v/>
      </c>
    </row>
    <row r="217" customFormat="false" ht="15" hidden="false" customHeight="false" outlineLevel="0" collapsed="false">
      <c r="A217" s="18"/>
      <c r="B217" s="12"/>
      <c r="C217" s="12"/>
      <c r="D217" s="12"/>
      <c r="E217" s="19"/>
      <c r="F217" s="12"/>
      <c r="G217" s="20"/>
      <c r="H217" s="20"/>
      <c r="I217" s="11" t="str">
        <f aca="false">IFERROR(IF($G217="","",$G217/$E217),"")</f>
        <v/>
      </c>
      <c r="J217" s="11" t="str">
        <f aca="false">IF($G217="","",$G217+N($H217))</f>
        <v/>
      </c>
      <c r="K217" s="17" t="str">
        <f aca="false">IF($A217="","",TEXT($A217,"YYYY-MM"))</f>
        <v/>
      </c>
      <c r="L217" s="17" t="str">
        <f aca="false">IF($C217="","",$C217&amp;"|"&amp;COUNTIF($C$2:$C217,$C217))</f>
        <v/>
      </c>
    </row>
    <row r="218" customFormat="false" ht="15" hidden="false" customHeight="false" outlineLevel="0" collapsed="false">
      <c r="A218" s="18"/>
      <c r="B218" s="12"/>
      <c r="C218" s="12"/>
      <c r="D218" s="12"/>
      <c r="E218" s="19"/>
      <c r="F218" s="12"/>
      <c r="G218" s="20"/>
      <c r="H218" s="20"/>
      <c r="I218" s="11" t="str">
        <f aca="false">IFERROR(IF($G218="","",$G218/$E218),"")</f>
        <v/>
      </c>
      <c r="J218" s="11" t="str">
        <f aca="false">IF($G218="","",$G218+N($H218))</f>
        <v/>
      </c>
      <c r="K218" s="17" t="str">
        <f aca="false">IF($A218="","",TEXT($A218,"YYYY-MM"))</f>
        <v/>
      </c>
      <c r="L218" s="17" t="str">
        <f aca="false">IF($C218="","",$C218&amp;"|"&amp;COUNTIF($C$2:$C218,$C218))</f>
        <v/>
      </c>
    </row>
    <row r="219" customFormat="false" ht="15" hidden="false" customHeight="false" outlineLevel="0" collapsed="false">
      <c r="A219" s="18"/>
      <c r="B219" s="12"/>
      <c r="C219" s="12"/>
      <c r="D219" s="12"/>
      <c r="E219" s="19"/>
      <c r="F219" s="12"/>
      <c r="G219" s="20"/>
      <c r="H219" s="20"/>
      <c r="I219" s="11" t="str">
        <f aca="false">IFERROR(IF($G219="","",$G219/$E219),"")</f>
        <v/>
      </c>
      <c r="J219" s="11" t="str">
        <f aca="false">IF($G219="","",$G219+N($H219))</f>
        <v/>
      </c>
      <c r="K219" s="17" t="str">
        <f aca="false">IF($A219="","",TEXT($A219,"YYYY-MM"))</f>
        <v/>
      </c>
      <c r="L219" s="17" t="str">
        <f aca="false">IF($C219="","",$C219&amp;"|"&amp;COUNTIF($C$2:$C219,$C219))</f>
        <v/>
      </c>
    </row>
    <row r="220" customFormat="false" ht="15" hidden="false" customHeight="false" outlineLevel="0" collapsed="false">
      <c r="A220" s="18"/>
      <c r="B220" s="12"/>
      <c r="C220" s="12"/>
      <c r="D220" s="12"/>
      <c r="E220" s="19"/>
      <c r="F220" s="12"/>
      <c r="G220" s="20"/>
      <c r="H220" s="20"/>
      <c r="I220" s="11" t="str">
        <f aca="false">IFERROR(IF($G220="","",$G220/$E220),"")</f>
        <v/>
      </c>
      <c r="J220" s="11" t="str">
        <f aca="false">IF($G220="","",$G220+N($H220))</f>
        <v/>
      </c>
      <c r="K220" s="17" t="str">
        <f aca="false">IF($A220="","",TEXT($A220,"YYYY-MM"))</f>
        <v/>
      </c>
      <c r="L220" s="17" t="str">
        <f aca="false">IF($C220="","",$C220&amp;"|"&amp;COUNTIF($C$2:$C220,$C220))</f>
        <v/>
      </c>
    </row>
    <row r="221" customFormat="false" ht="15" hidden="false" customHeight="false" outlineLevel="0" collapsed="false">
      <c r="A221" s="18"/>
      <c r="B221" s="12"/>
      <c r="C221" s="12"/>
      <c r="D221" s="12"/>
      <c r="E221" s="19"/>
      <c r="F221" s="12"/>
      <c r="G221" s="20"/>
      <c r="H221" s="20"/>
      <c r="I221" s="11" t="str">
        <f aca="false">IFERROR(IF($G221="","",$G221/$E221),"")</f>
        <v/>
      </c>
      <c r="J221" s="11" t="str">
        <f aca="false">IF($G221="","",$G221+N($H221))</f>
        <v/>
      </c>
      <c r="K221" s="17" t="str">
        <f aca="false">IF($A221="","",TEXT($A221,"YYYY-MM"))</f>
        <v/>
      </c>
      <c r="L221" s="17" t="str">
        <f aca="false">IF($C221="","",$C221&amp;"|"&amp;COUNTIF($C$2:$C221,$C221))</f>
        <v/>
      </c>
    </row>
    <row r="222" customFormat="false" ht="15" hidden="false" customHeight="false" outlineLevel="0" collapsed="false">
      <c r="A222" s="18"/>
      <c r="B222" s="12"/>
      <c r="C222" s="12"/>
      <c r="D222" s="12"/>
      <c r="E222" s="19"/>
      <c r="F222" s="12"/>
      <c r="G222" s="20"/>
      <c r="H222" s="20"/>
      <c r="I222" s="11" t="str">
        <f aca="false">IFERROR(IF($G222="","",$G222/$E222),"")</f>
        <v/>
      </c>
      <c r="J222" s="11" t="str">
        <f aca="false">IF($G222="","",$G222+N($H222))</f>
        <v/>
      </c>
      <c r="K222" s="17" t="str">
        <f aca="false">IF($A222="","",TEXT($A222,"YYYY-MM"))</f>
        <v/>
      </c>
      <c r="L222" s="17" t="str">
        <f aca="false">IF($C222="","",$C222&amp;"|"&amp;COUNTIF($C$2:$C222,$C222))</f>
        <v/>
      </c>
    </row>
    <row r="223" customFormat="false" ht="15" hidden="false" customHeight="false" outlineLevel="0" collapsed="false">
      <c r="A223" s="18"/>
      <c r="B223" s="12"/>
      <c r="C223" s="12"/>
      <c r="D223" s="12"/>
      <c r="E223" s="19"/>
      <c r="F223" s="12"/>
      <c r="G223" s="20"/>
      <c r="H223" s="20"/>
      <c r="I223" s="11" t="str">
        <f aca="false">IFERROR(IF($G223="","",$G223/$E223),"")</f>
        <v/>
      </c>
      <c r="J223" s="11" t="str">
        <f aca="false">IF($G223="","",$G223+N($H223))</f>
        <v/>
      </c>
      <c r="K223" s="17" t="str">
        <f aca="false">IF($A223="","",TEXT($A223,"YYYY-MM"))</f>
        <v/>
      </c>
      <c r="L223" s="17" t="str">
        <f aca="false">IF($C223="","",$C223&amp;"|"&amp;COUNTIF($C$2:$C223,$C223))</f>
        <v/>
      </c>
    </row>
    <row r="224" customFormat="false" ht="15" hidden="false" customHeight="false" outlineLevel="0" collapsed="false">
      <c r="A224" s="18"/>
      <c r="B224" s="12"/>
      <c r="C224" s="12"/>
      <c r="D224" s="12"/>
      <c r="E224" s="19"/>
      <c r="F224" s="12"/>
      <c r="G224" s="20"/>
      <c r="H224" s="20"/>
      <c r="I224" s="11" t="str">
        <f aca="false">IFERROR(IF($G224="","",$G224/$E224),"")</f>
        <v/>
      </c>
      <c r="J224" s="11" t="str">
        <f aca="false">IF($G224="","",$G224+N($H224))</f>
        <v/>
      </c>
      <c r="K224" s="17" t="str">
        <f aca="false">IF($A224="","",TEXT($A224,"YYYY-MM"))</f>
        <v/>
      </c>
      <c r="L224" s="17" t="str">
        <f aca="false">IF($C224="","",$C224&amp;"|"&amp;COUNTIF($C$2:$C224,$C224))</f>
        <v/>
      </c>
    </row>
    <row r="225" customFormat="false" ht="15" hidden="false" customHeight="false" outlineLevel="0" collapsed="false">
      <c r="A225" s="18"/>
      <c r="B225" s="12"/>
      <c r="C225" s="12"/>
      <c r="D225" s="12"/>
      <c r="E225" s="19"/>
      <c r="F225" s="12"/>
      <c r="G225" s="20"/>
      <c r="H225" s="20"/>
      <c r="I225" s="11" t="str">
        <f aca="false">IFERROR(IF($G225="","",$G225/$E225),"")</f>
        <v/>
      </c>
      <c r="J225" s="11" t="str">
        <f aca="false">IF($G225="","",$G225+N($H225))</f>
        <v/>
      </c>
      <c r="K225" s="17" t="str">
        <f aca="false">IF($A225="","",TEXT($A225,"YYYY-MM"))</f>
        <v/>
      </c>
      <c r="L225" s="17" t="str">
        <f aca="false">IF($C225="","",$C225&amp;"|"&amp;COUNTIF($C$2:$C225,$C225))</f>
        <v/>
      </c>
    </row>
    <row r="226" customFormat="false" ht="15" hidden="false" customHeight="false" outlineLevel="0" collapsed="false">
      <c r="A226" s="18"/>
      <c r="B226" s="12"/>
      <c r="C226" s="12"/>
      <c r="D226" s="12"/>
      <c r="E226" s="19"/>
      <c r="F226" s="12"/>
      <c r="G226" s="20"/>
      <c r="H226" s="20"/>
      <c r="I226" s="11" t="str">
        <f aca="false">IFERROR(IF($G226="","",$G226/$E226),"")</f>
        <v/>
      </c>
      <c r="J226" s="11" t="str">
        <f aca="false">IF($G226="","",$G226+N($H226))</f>
        <v/>
      </c>
      <c r="K226" s="17" t="str">
        <f aca="false">IF($A226="","",TEXT($A226,"YYYY-MM"))</f>
        <v/>
      </c>
      <c r="L226" s="17" t="str">
        <f aca="false">IF($C226="","",$C226&amp;"|"&amp;COUNTIF($C$2:$C226,$C226))</f>
        <v/>
      </c>
    </row>
    <row r="227" customFormat="false" ht="15" hidden="false" customHeight="false" outlineLevel="0" collapsed="false">
      <c r="A227" s="18"/>
      <c r="B227" s="12"/>
      <c r="C227" s="12"/>
      <c r="D227" s="12"/>
      <c r="E227" s="19"/>
      <c r="F227" s="12"/>
      <c r="G227" s="20"/>
      <c r="H227" s="20"/>
      <c r="I227" s="11" t="str">
        <f aca="false">IFERROR(IF($G227="","",$G227/$E227),"")</f>
        <v/>
      </c>
      <c r="J227" s="11" t="str">
        <f aca="false">IF($G227="","",$G227+N($H227))</f>
        <v/>
      </c>
      <c r="K227" s="17" t="str">
        <f aca="false">IF($A227="","",TEXT($A227,"YYYY-MM"))</f>
        <v/>
      </c>
      <c r="L227" s="17" t="str">
        <f aca="false">IF($C227="","",$C227&amp;"|"&amp;COUNTIF($C$2:$C227,$C227))</f>
        <v/>
      </c>
    </row>
    <row r="228" customFormat="false" ht="15" hidden="false" customHeight="false" outlineLevel="0" collapsed="false">
      <c r="A228" s="18"/>
      <c r="B228" s="12"/>
      <c r="C228" s="12"/>
      <c r="D228" s="12"/>
      <c r="E228" s="19"/>
      <c r="F228" s="12"/>
      <c r="G228" s="20"/>
      <c r="H228" s="20"/>
      <c r="I228" s="11" t="str">
        <f aca="false">IFERROR(IF($G228="","",$G228/$E228),"")</f>
        <v/>
      </c>
      <c r="J228" s="11" t="str">
        <f aca="false">IF($G228="","",$G228+N($H228))</f>
        <v/>
      </c>
      <c r="K228" s="17" t="str">
        <f aca="false">IF($A228="","",TEXT($A228,"YYYY-MM"))</f>
        <v/>
      </c>
      <c r="L228" s="17" t="str">
        <f aca="false">IF($C228="","",$C228&amp;"|"&amp;COUNTIF($C$2:$C228,$C228))</f>
        <v/>
      </c>
    </row>
    <row r="229" customFormat="false" ht="15" hidden="false" customHeight="false" outlineLevel="0" collapsed="false">
      <c r="A229" s="18"/>
      <c r="B229" s="12"/>
      <c r="C229" s="12"/>
      <c r="D229" s="12"/>
      <c r="E229" s="19"/>
      <c r="F229" s="12"/>
      <c r="G229" s="20"/>
      <c r="H229" s="20"/>
      <c r="I229" s="11" t="str">
        <f aca="false">IFERROR(IF($G229="","",$G229/$E229),"")</f>
        <v/>
      </c>
      <c r="J229" s="11" t="str">
        <f aca="false">IF($G229="","",$G229+N($H229))</f>
        <v/>
      </c>
      <c r="K229" s="17" t="str">
        <f aca="false">IF($A229="","",TEXT($A229,"YYYY-MM"))</f>
        <v/>
      </c>
      <c r="L229" s="17" t="str">
        <f aca="false">IF($C229="","",$C229&amp;"|"&amp;COUNTIF($C$2:$C229,$C229))</f>
        <v/>
      </c>
    </row>
    <row r="230" customFormat="false" ht="15" hidden="false" customHeight="false" outlineLevel="0" collapsed="false">
      <c r="A230" s="18"/>
      <c r="B230" s="12"/>
      <c r="C230" s="12"/>
      <c r="D230" s="12"/>
      <c r="E230" s="19"/>
      <c r="F230" s="12"/>
      <c r="G230" s="20"/>
      <c r="H230" s="20"/>
      <c r="I230" s="11" t="str">
        <f aca="false">IFERROR(IF($G230="","",$G230/$E230),"")</f>
        <v/>
      </c>
      <c r="J230" s="11" t="str">
        <f aca="false">IF($G230="","",$G230+N($H230))</f>
        <v/>
      </c>
      <c r="K230" s="17" t="str">
        <f aca="false">IF($A230="","",TEXT($A230,"YYYY-MM"))</f>
        <v/>
      </c>
      <c r="L230" s="17" t="str">
        <f aca="false">IF($C230="","",$C230&amp;"|"&amp;COUNTIF($C$2:$C230,$C230))</f>
        <v/>
      </c>
    </row>
    <row r="231" customFormat="false" ht="15" hidden="false" customHeight="false" outlineLevel="0" collapsed="false">
      <c r="A231" s="18"/>
      <c r="B231" s="12"/>
      <c r="C231" s="12"/>
      <c r="D231" s="12"/>
      <c r="E231" s="19"/>
      <c r="F231" s="12"/>
      <c r="G231" s="20"/>
      <c r="H231" s="20"/>
      <c r="I231" s="11" t="str">
        <f aca="false">IFERROR(IF($G231="","",$G231/$E231),"")</f>
        <v/>
      </c>
      <c r="J231" s="11" t="str">
        <f aca="false">IF($G231="","",$G231+N($H231))</f>
        <v/>
      </c>
      <c r="K231" s="17" t="str">
        <f aca="false">IF($A231="","",TEXT($A231,"YYYY-MM"))</f>
        <v/>
      </c>
      <c r="L231" s="17" t="str">
        <f aca="false">IF($C231="","",$C231&amp;"|"&amp;COUNTIF($C$2:$C231,$C231))</f>
        <v/>
      </c>
    </row>
    <row r="232" customFormat="false" ht="15" hidden="false" customHeight="false" outlineLevel="0" collapsed="false">
      <c r="A232" s="18"/>
      <c r="B232" s="12"/>
      <c r="C232" s="12"/>
      <c r="D232" s="12"/>
      <c r="E232" s="19"/>
      <c r="F232" s="12"/>
      <c r="G232" s="20"/>
      <c r="H232" s="20"/>
      <c r="I232" s="11" t="str">
        <f aca="false">IFERROR(IF($G232="","",$G232/$E232),"")</f>
        <v/>
      </c>
      <c r="J232" s="11" t="str">
        <f aca="false">IF($G232="","",$G232+N($H232))</f>
        <v/>
      </c>
      <c r="K232" s="17" t="str">
        <f aca="false">IF($A232="","",TEXT($A232,"YYYY-MM"))</f>
        <v/>
      </c>
      <c r="L232" s="17" t="str">
        <f aca="false">IF($C232="","",$C232&amp;"|"&amp;COUNTIF($C$2:$C232,$C232))</f>
        <v/>
      </c>
    </row>
    <row r="233" customFormat="false" ht="15" hidden="false" customHeight="false" outlineLevel="0" collapsed="false">
      <c r="A233" s="18"/>
      <c r="B233" s="12"/>
      <c r="C233" s="12"/>
      <c r="D233" s="12"/>
      <c r="E233" s="19"/>
      <c r="F233" s="12"/>
      <c r="G233" s="20"/>
      <c r="H233" s="20"/>
      <c r="I233" s="11" t="str">
        <f aca="false">IFERROR(IF($G233="","",$G233/$E233),"")</f>
        <v/>
      </c>
      <c r="J233" s="11" t="str">
        <f aca="false">IF($G233="","",$G233+N($H233))</f>
        <v/>
      </c>
      <c r="K233" s="17" t="str">
        <f aca="false">IF($A233="","",TEXT($A233,"YYYY-MM"))</f>
        <v/>
      </c>
      <c r="L233" s="17" t="str">
        <f aca="false">IF($C233="","",$C233&amp;"|"&amp;COUNTIF($C$2:$C233,$C233))</f>
        <v/>
      </c>
    </row>
    <row r="234" customFormat="false" ht="15" hidden="false" customHeight="false" outlineLevel="0" collapsed="false">
      <c r="A234" s="18"/>
      <c r="B234" s="12"/>
      <c r="C234" s="12"/>
      <c r="D234" s="12"/>
      <c r="E234" s="19"/>
      <c r="F234" s="12"/>
      <c r="G234" s="20"/>
      <c r="H234" s="20"/>
      <c r="I234" s="11" t="str">
        <f aca="false">IFERROR(IF($G234="","",$G234/$E234),"")</f>
        <v/>
      </c>
      <c r="J234" s="11" t="str">
        <f aca="false">IF($G234="","",$G234+N($H234))</f>
        <v/>
      </c>
      <c r="K234" s="17" t="str">
        <f aca="false">IF($A234="","",TEXT($A234,"YYYY-MM"))</f>
        <v/>
      </c>
      <c r="L234" s="17" t="str">
        <f aca="false">IF($C234="","",$C234&amp;"|"&amp;COUNTIF($C$2:$C234,$C234))</f>
        <v/>
      </c>
    </row>
    <row r="235" customFormat="false" ht="15" hidden="false" customHeight="false" outlineLevel="0" collapsed="false">
      <c r="A235" s="18"/>
      <c r="B235" s="12"/>
      <c r="C235" s="12"/>
      <c r="D235" s="12"/>
      <c r="E235" s="19"/>
      <c r="F235" s="12"/>
      <c r="G235" s="20"/>
      <c r="H235" s="20"/>
      <c r="I235" s="11" t="str">
        <f aca="false">IFERROR(IF($G235="","",$G235/$E235),"")</f>
        <v/>
      </c>
      <c r="J235" s="11" t="str">
        <f aca="false">IF($G235="","",$G235+N($H235))</f>
        <v/>
      </c>
      <c r="K235" s="17" t="str">
        <f aca="false">IF($A235="","",TEXT($A235,"YYYY-MM"))</f>
        <v/>
      </c>
      <c r="L235" s="17" t="str">
        <f aca="false">IF($C235="","",$C235&amp;"|"&amp;COUNTIF($C$2:$C235,$C235))</f>
        <v/>
      </c>
    </row>
    <row r="236" customFormat="false" ht="15" hidden="false" customHeight="false" outlineLevel="0" collapsed="false">
      <c r="A236" s="18"/>
      <c r="B236" s="12"/>
      <c r="C236" s="12"/>
      <c r="D236" s="12"/>
      <c r="E236" s="19"/>
      <c r="F236" s="12"/>
      <c r="G236" s="20"/>
      <c r="H236" s="20"/>
      <c r="I236" s="11" t="str">
        <f aca="false">IFERROR(IF($G236="","",$G236/$E236),"")</f>
        <v/>
      </c>
      <c r="J236" s="11" t="str">
        <f aca="false">IF($G236="","",$G236+N($H236))</f>
        <v/>
      </c>
      <c r="K236" s="17" t="str">
        <f aca="false">IF($A236="","",TEXT($A236,"YYYY-MM"))</f>
        <v/>
      </c>
      <c r="L236" s="17" t="str">
        <f aca="false">IF($C236="","",$C236&amp;"|"&amp;COUNTIF($C$2:$C236,$C236))</f>
        <v/>
      </c>
    </row>
    <row r="237" customFormat="false" ht="15" hidden="false" customHeight="false" outlineLevel="0" collapsed="false">
      <c r="A237" s="18"/>
      <c r="B237" s="12"/>
      <c r="C237" s="12"/>
      <c r="D237" s="12"/>
      <c r="E237" s="19"/>
      <c r="F237" s="12"/>
      <c r="G237" s="20"/>
      <c r="H237" s="20"/>
      <c r="I237" s="11" t="str">
        <f aca="false">IFERROR(IF($G237="","",$G237/$E237),"")</f>
        <v/>
      </c>
      <c r="J237" s="11" t="str">
        <f aca="false">IF($G237="","",$G237+N($H237))</f>
        <v/>
      </c>
      <c r="K237" s="17" t="str">
        <f aca="false">IF($A237="","",TEXT($A237,"YYYY-MM"))</f>
        <v/>
      </c>
      <c r="L237" s="17" t="str">
        <f aca="false">IF($C237="","",$C237&amp;"|"&amp;COUNTIF($C$2:$C237,$C237))</f>
        <v/>
      </c>
    </row>
    <row r="238" customFormat="false" ht="15" hidden="false" customHeight="false" outlineLevel="0" collapsed="false">
      <c r="A238" s="18"/>
      <c r="B238" s="12"/>
      <c r="C238" s="12"/>
      <c r="D238" s="12"/>
      <c r="E238" s="19"/>
      <c r="F238" s="12"/>
      <c r="G238" s="20"/>
      <c r="H238" s="20"/>
      <c r="I238" s="11" t="str">
        <f aca="false">IFERROR(IF($G238="","",$G238/$E238),"")</f>
        <v/>
      </c>
      <c r="J238" s="11" t="str">
        <f aca="false">IF($G238="","",$G238+N($H238))</f>
        <v/>
      </c>
      <c r="K238" s="17" t="str">
        <f aca="false">IF($A238="","",TEXT($A238,"YYYY-MM"))</f>
        <v/>
      </c>
      <c r="L238" s="17" t="str">
        <f aca="false">IF($C238="","",$C238&amp;"|"&amp;COUNTIF($C$2:$C238,$C238))</f>
        <v/>
      </c>
    </row>
    <row r="239" customFormat="false" ht="15" hidden="false" customHeight="false" outlineLevel="0" collapsed="false">
      <c r="A239" s="18"/>
      <c r="B239" s="12"/>
      <c r="C239" s="12"/>
      <c r="D239" s="12"/>
      <c r="E239" s="19"/>
      <c r="F239" s="12"/>
      <c r="G239" s="20"/>
      <c r="H239" s="20"/>
      <c r="I239" s="11" t="str">
        <f aca="false">IFERROR(IF($G239="","",$G239/$E239),"")</f>
        <v/>
      </c>
      <c r="J239" s="11" t="str">
        <f aca="false">IF($G239="","",$G239+N($H239))</f>
        <v/>
      </c>
      <c r="K239" s="17" t="str">
        <f aca="false">IF($A239="","",TEXT($A239,"YYYY-MM"))</f>
        <v/>
      </c>
      <c r="L239" s="17" t="str">
        <f aca="false">IF($C239="","",$C239&amp;"|"&amp;COUNTIF($C$2:$C239,$C239))</f>
        <v/>
      </c>
    </row>
    <row r="240" customFormat="false" ht="15" hidden="false" customHeight="false" outlineLevel="0" collapsed="false">
      <c r="A240" s="18"/>
      <c r="B240" s="12"/>
      <c r="C240" s="12"/>
      <c r="D240" s="12"/>
      <c r="E240" s="19"/>
      <c r="F240" s="12"/>
      <c r="G240" s="20"/>
      <c r="H240" s="20"/>
      <c r="I240" s="11" t="str">
        <f aca="false">IFERROR(IF($G240="","",$G240/$E240),"")</f>
        <v/>
      </c>
      <c r="J240" s="11" t="str">
        <f aca="false">IF($G240="","",$G240+N($H240))</f>
        <v/>
      </c>
      <c r="K240" s="17" t="str">
        <f aca="false">IF($A240="","",TEXT($A240,"YYYY-MM"))</f>
        <v/>
      </c>
      <c r="L240" s="17" t="str">
        <f aca="false">IF($C240="","",$C240&amp;"|"&amp;COUNTIF($C$2:$C240,$C240))</f>
        <v/>
      </c>
    </row>
    <row r="241" customFormat="false" ht="15" hidden="false" customHeight="false" outlineLevel="0" collapsed="false">
      <c r="A241" s="18"/>
      <c r="B241" s="12"/>
      <c r="C241" s="12"/>
      <c r="D241" s="12"/>
      <c r="E241" s="19"/>
      <c r="F241" s="12"/>
      <c r="G241" s="20"/>
      <c r="H241" s="20"/>
      <c r="I241" s="11" t="str">
        <f aca="false">IFERROR(IF($G241="","",$G241/$E241),"")</f>
        <v/>
      </c>
      <c r="J241" s="11" t="str">
        <f aca="false">IF($G241="","",$G241+N($H241))</f>
        <v/>
      </c>
      <c r="K241" s="17" t="str">
        <f aca="false">IF($A241="","",TEXT($A241,"YYYY-MM"))</f>
        <v/>
      </c>
      <c r="L241" s="17" t="str">
        <f aca="false">IF($C241="","",$C241&amp;"|"&amp;COUNTIF($C$2:$C241,$C241))</f>
        <v/>
      </c>
    </row>
    <row r="242" customFormat="false" ht="15" hidden="false" customHeight="false" outlineLevel="0" collapsed="false">
      <c r="A242" s="18"/>
      <c r="B242" s="12"/>
      <c r="C242" s="12"/>
      <c r="D242" s="12"/>
      <c r="E242" s="19"/>
      <c r="F242" s="12"/>
      <c r="G242" s="20"/>
      <c r="H242" s="20"/>
      <c r="I242" s="11" t="str">
        <f aca="false">IFERROR(IF($G242="","",$G242/$E242),"")</f>
        <v/>
      </c>
      <c r="J242" s="11" t="str">
        <f aca="false">IF($G242="","",$G242+N($H242))</f>
        <v/>
      </c>
      <c r="K242" s="17" t="str">
        <f aca="false">IF($A242="","",TEXT($A242,"YYYY-MM"))</f>
        <v/>
      </c>
      <c r="L242" s="17" t="str">
        <f aca="false">IF($C242="","",$C242&amp;"|"&amp;COUNTIF($C$2:$C242,$C242))</f>
        <v/>
      </c>
    </row>
    <row r="243" customFormat="false" ht="15" hidden="false" customHeight="false" outlineLevel="0" collapsed="false">
      <c r="A243" s="18"/>
      <c r="B243" s="12"/>
      <c r="C243" s="12"/>
      <c r="D243" s="12"/>
      <c r="E243" s="19"/>
      <c r="F243" s="12"/>
      <c r="G243" s="20"/>
      <c r="H243" s="20"/>
      <c r="I243" s="11" t="str">
        <f aca="false">IFERROR(IF($G243="","",$G243/$E243),"")</f>
        <v/>
      </c>
      <c r="J243" s="11" t="str">
        <f aca="false">IF($G243="","",$G243+N($H243))</f>
        <v/>
      </c>
      <c r="K243" s="17" t="str">
        <f aca="false">IF($A243="","",TEXT($A243,"YYYY-MM"))</f>
        <v/>
      </c>
      <c r="L243" s="17" t="str">
        <f aca="false">IF($C243="","",$C243&amp;"|"&amp;COUNTIF($C$2:$C243,$C243))</f>
        <v/>
      </c>
    </row>
    <row r="244" customFormat="false" ht="15" hidden="false" customHeight="false" outlineLevel="0" collapsed="false">
      <c r="A244" s="18"/>
      <c r="B244" s="12"/>
      <c r="C244" s="12"/>
      <c r="D244" s="12"/>
      <c r="E244" s="19"/>
      <c r="F244" s="12"/>
      <c r="G244" s="20"/>
      <c r="H244" s="20"/>
      <c r="I244" s="11" t="str">
        <f aca="false">IFERROR(IF($G244="","",$G244/$E244),"")</f>
        <v/>
      </c>
      <c r="J244" s="11" t="str">
        <f aca="false">IF($G244="","",$G244+N($H244))</f>
        <v/>
      </c>
      <c r="K244" s="17" t="str">
        <f aca="false">IF($A244="","",TEXT($A244,"YYYY-MM"))</f>
        <v/>
      </c>
      <c r="L244" s="17" t="str">
        <f aca="false">IF($C244="","",$C244&amp;"|"&amp;COUNTIF($C$2:$C244,$C244))</f>
        <v/>
      </c>
    </row>
    <row r="245" customFormat="false" ht="15" hidden="false" customHeight="false" outlineLevel="0" collapsed="false">
      <c r="A245" s="18"/>
      <c r="B245" s="12"/>
      <c r="C245" s="12"/>
      <c r="D245" s="12"/>
      <c r="E245" s="19"/>
      <c r="F245" s="12"/>
      <c r="G245" s="20"/>
      <c r="H245" s="20"/>
      <c r="I245" s="11" t="str">
        <f aca="false">IFERROR(IF($G245="","",$G245/$E245),"")</f>
        <v/>
      </c>
      <c r="J245" s="11" t="str">
        <f aca="false">IF($G245="","",$G245+N($H245))</f>
        <v/>
      </c>
      <c r="K245" s="17" t="str">
        <f aca="false">IF($A245="","",TEXT($A245,"YYYY-MM"))</f>
        <v/>
      </c>
      <c r="L245" s="17" t="str">
        <f aca="false">IF($C245="","",$C245&amp;"|"&amp;COUNTIF($C$2:$C245,$C245))</f>
        <v/>
      </c>
    </row>
    <row r="246" customFormat="false" ht="15" hidden="false" customHeight="false" outlineLevel="0" collapsed="false">
      <c r="A246" s="18"/>
      <c r="B246" s="12"/>
      <c r="C246" s="12"/>
      <c r="D246" s="12"/>
      <c r="E246" s="19"/>
      <c r="F246" s="12"/>
      <c r="G246" s="20"/>
      <c r="H246" s="20"/>
      <c r="I246" s="11" t="str">
        <f aca="false">IFERROR(IF($G246="","",$G246/$E246),"")</f>
        <v/>
      </c>
      <c r="J246" s="11" t="str">
        <f aca="false">IF($G246="","",$G246+N($H246))</f>
        <v/>
      </c>
      <c r="K246" s="17" t="str">
        <f aca="false">IF($A246="","",TEXT($A246,"YYYY-MM"))</f>
        <v/>
      </c>
      <c r="L246" s="17" t="str">
        <f aca="false">IF($C246="","",$C246&amp;"|"&amp;COUNTIF($C$2:$C246,$C246))</f>
        <v/>
      </c>
    </row>
    <row r="247" customFormat="false" ht="15" hidden="false" customHeight="false" outlineLevel="0" collapsed="false">
      <c r="A247" s="18"/>
      <c r="B247" s="12"/>
      <c r="C247" s="12"/>
      <c r="D247" s="12"/>
      <c r="E247" s="19"/>
      <c r="F247" s="12"/>
      <c r="G247" s="20"/>
      <c r="H247" s="20"/>
      <c r="I247" s="11" t="str">
        <f aca="false">IFERROR(IF($G247="","",$G247/$E247),"")</f>
        <v/>
      </c>
      <c r="J247" s="11" t="str">
        <f aca="false">IF($G247="","",$G247+N($H247))</f>
        <v/>
      </c>
      <c r="K247" s="17" t="str">
        <f aca="false">IF($A247="","",TEXT($A247,"YYYY-MM"))</f>
        <v/>
      </c>
      <c r="L247" s="17" t="str">
        <f aca="false">IF($C247="","",$C247&amp;"|"&amp;COUNTIF($C$2:$C247,$C247))</f>
        <v/>
      </c>
    </row>
    <row r="248" customFormat="false" ht="15" hidden="false" customHeight="false" outlineLevel="0" collapsed="false">
      <c r="A248" s="18"/>
      <c r="B248" s="12"/>
      <c r="C248" s="12"/>
      <c r="D248" s="12"/>
      <c r="E248" s="19"/>
      <c r="F248" s="12"/>
      <c r="G248" s="20"/>
      <c r="H248" s="20"/>
      <c r="I248" s="11" t="str">
        <f aca="false">IFERROR(IF($G248="","",$G248/$E248),"")</f>
        <v/>
      </c>
      <c r="J248" s="11" t="str">
        <f aca="false">IF($G248="","",$G248+N($H248))</f>
        <v/>
      </c>
      <c r="K248" s="17" t="str">
        <f aca="false">IF($A248="","",TEXT($A248,"YYYY-MM"))</f>
        <v/>
      </c>
      <c r="L248" s="17" t="str">
        <f aca="false">IF($C248="","",$C248&amp;"|"&amp;COUNTIF($C$2:$C248,$C248))</f>
        <v/>
      </c>
    </row>
    <row r="249" customFormat="false" ht="15" hidden="false" customHeight="false" outlineLevel="0" collapsed="false">
      <c r="A249" s="18"/>
      <c r="B249" s="12"/>
      <c r="C249" s="12"/>
      <c r="D249" s="12"/>
      <c r="E249" s="19"/>
      <c r="F249" s="12"/>
      <c r="G249" s="20"/>
      <c r="H249" s="20"/>
      <c r="I249" s="11" t="str">
        <f aca="false">IFERROR(IF($G249="","",$G249/$E249),"")</f>
        <v/>
      </c>
      <c r="J249" s="11" t="str">
        <f aca="false">IF($G249="","",$G249+N($H249))</f>
        <v/>
      </c>
      <c r="K249" s="17" t="str">
        <f aca="false">IF($A249="","",TEXT($A249,"YYYY-MM"))</f>
        <v/>
      </c>
      <c r="L249" s="17" t="str">
        <f aca="false">IF($C249="","",$C249&amp;"|"&amp;COUNTIF($C$2:$C249,$C249))</f>
        <v/>
      </c>
    </row>
    <row r="250" customFormat="false" ht="15" hidden="false" customHeight="false" outlineLevel="0" collapsed="false">
      <c r="A250" s="18"/>
      <c r="B250" s="12"/>
      <c r="C250" s="12"/>
      <c r="D250" s="12"/>
      <c r="E250" s="19"/>
      <c r="F250" s="12"/>
      <c r="G250" s="20"/>
      <c r="H250" s="20"/>
      <c r="I250" s="11" t="str">
        <f aca="false">IFERROR(IF($G250="","",$G250/$E250),"")</f>
        <v/>
      </c>
      <c r="J250" s="11" t="str">
        <f aca="false">IF($G250="","",$G250+N($H250))</f>
        <v/>
      </c>
      <c r="K250" s="17" t="str">
        <f aca="false">IF($A250="","",TEXT($A250,"YYYY-MM"))</f>
        <v/>
      </c>
      <c r="L250" s="17" t="str">
        <f aca="false">IF($C250="","",$C250&amp;"|"&amp;COUNTIF($C$2:$C250,$C250))</f>
        <v/>
      </c>
    </row>
    <row r="251" customFormat="false" ht="15" hidden="false" customHeight="false" outlineLevel="0" collapsed="false">
      <c r="A251" s="18"/>
      <c r="B251" s="12"/>
      <c r="C251" s="12"/>
      <c r="D251" s="12"/>
      <c r="E251" s="19"/>
      <c r="F251" s="12"/>
      <c r="G251" s="20"/>
      <c r="H251" s="20"/>
      <c r="I251" s="11" t="str">
        <f aca="false">IFERROR(IF($G251="","",$G251/$E251),"")</f>
        <v/>
      </c>
      <c r="J251" s="11" t="str">
        <f aca="false">IF($G251="","",$G251+N($H251))</f>
        <v/>
      </c>
      <c r="K251" s="17" t="str">
        <f aca="false">IF($A251="","",TEXT($A251,"YYYY-MM"))</f>
        <v/>
      </c>
      <c r="L251" s="17" t="str">
        <f aca="false">IF($C251="","",$C251&amp;"|"&amp;COUNTIF($C$2:$C251,$C251))</f>
        <v/>
      </c>
    </row>
    <row r="252" customFormat="false" ht="15" hidden="false" customHeight="false" outlineLevel="0" collapsed="false">
      <c r="A252" s="18"/>
      <c r="B252" s="12"/>
      <c r="C252" s="12"/>
      <c r="D252" s="12"/>
      <c r="E252" s="19"/>
      <c r="F252" s="12"/>
      <c r="G252" s="20"/>
      <c r="H252" s="20"/>
      <c r="I252" s="11" t="str">
        <f aca="false">IFERROR(IF($G252="","",$G252/$E252),"")</f>
        <v/>
      </c>
      <c r="J252" s="11" t="str">
        <f aca="false">IF($G252="","",$G252+N($H252))</f>
        <v/>
      </c>
      <c r="K252" s="17" t="str">
        <f aca="false">IF($A252="","",TEXT($A252,"YYYY-MM"))</f>
        <v/>
      </c>
      <c r="L252" s="17" t="str">
        <f aca="false">IF($C252="","",$C252&amp;"|"&amp;COUNTIF($C$2:$C252,$C252))</f>
        <v/>
      </c>
    </row>
    <row r="253" customFormat="false" ht="15" hidden="false" customHeight="false" outlineLevel="0" collapsed="false">
      <c r="A253" s="18"/>
      <c r="B253" s="12"/>
      <c r="C253" s="12"/>
      <c r="D253" s="12"/>
      <c r="E253" s="19"/>
      <c r="F253" s="12"/>
      <c r="G253" s="20"/>
      <c r="H253" s="20"/>
      <c r="I253" s="11" t="str">
        <f aca="false">IFERROR(IF($G253="","",$G253/$E253),"")</f>
        <v/>
      </c>
      <c r="J253" s="11" t="str">
        <f aca="false">IF($G253="","",$G253+N($H253))</f>
        <v/>
      </c>
      <c r="K253" s="17" t="str">
        <f aca="false">IF($A253="","",TEXT($A253,"YYYY-MM"))</f>
        <v/>
      </c>
      <c r="L253" s="17" t="str">
        <f aca="false">IF($C253="","",$C253&amp;"|"&amp;COUNTIF($C$2:$C253,$C253))</f>
        <v/>
      </c>
    </row>
    <row r="254" customFormat="false" ht="15" hidden="false" customHeight="false" outlineLevel="0" collapsed="false">
      <c r="A254" s="18"/>
      <c r="B254" s="12"/>
      <c r="C254" s="12"/>
      <c r="D254" s="12"/>
      <c r="E254" s="19"/>
      <c r="F254" s="12"/>
      <c r="G254" s="20"/>
      <c r="H254" s="20"/>
      <c r="I254" s="11" t="str">
        <f aca="false">IFERROR(IF($G254="","",$G254/$E254),"")</f>
        <v/>
      </c>
      <c r="J254" s="11" t="str">
        <f aca="false">IF($G254="","",$G254+N($H254))</f>
        <v/>
      </c>
      <c r="K254" s="17" t="str">
        <f aca="false">IF($A254="","",TEXT($A254,"YYYY-MM"))</f>
        <v/>
      </c>
      <c r="L254" s="17" t="str">
        <f aca="false">IF($C254="","",$C254&amp;"|"&amp;COUNTIF($C$2:$C254,$C254))</f>
        <v/>
      </c>
    </row>
    <row r="255" customFormat="false" ht="15" hidden="false" customHeight="false" outlineLevel="0" collapsed="false">
      <c r="A255" s="18"/>
      <c r="B255" s="12"/>
      <c r="C255" s="12"/>
      <c r="D255" s="12"/>
      <c r="E255" s="19"/>
      <c r="F255" s="12"/>
      <c r="G255" s="20"/>
      <c r="H255" s="20"/>
      <c r="I255" s="11" t="str">
        <f aca="false">IFERROR(IF($G255="","",$G255/$E255),"")</f>
        <v/>
      </c>
      <c r="J255" s="11" t="str">
        <f aca="false">IF($G255="","",$G255+N($H255))</f>
        <v/>
      </c>
      <c r="K255" s="17" t="str">
        <f aca="false">IF($A255="","",TEXT($A255,"YYYY-MM"))</f>
        <v/>
      </c>
      <c r="L255" s="17" t="str">
        <f aca="false">IF($C255="","",$C255&amp;"|"&amp;COUNTIF($C$2:$C255,$C255))</f>
        <v/>
      </c>
    </row>
    <row r="256" customFormat="false" ht="15" hidden="false" customHeight="false" outlineLevel="0" collapsed="false">
      <c r="A256" s="18"/>
      <c r="B256" s="12"/>
      <c r="C256" s="12"/>
      <c r="D256" s="12"/>
      <c r="E256" s="19"/>
      <c r="F256" s="12"/>
      <c r="G256" s="20"/>
      <c r="H256" s="20"/>
      <c r="I256" s="11" t="str">
        <f aca="false">IFERROR(IF($G256="","",$G256/$E256),"")</f>
        <v/>
      </c>
      <c r="J256" s="11" t="str">
        <f aca="false">IF($G256="","",$G256+N($H256))</f>
        <v/>
      </c>
      <c r="K256" s="17" t="str">
        <f aca="false">IF($A256="","",TEXT($A256,"YYYY-MM"))</f>
        <v/>
      </c>
      <c r="L256" s="17" t="str">
        <f aca="false">IF($C256="","",$C256&amp;"|"&amp;COUNTIF($C$2:$C256,$C256))</f>
        <v/>
      </c>
    </row>
    <row r="257" customFormat="false" ht="15" hidden="false" customHeight="false" outlineLevel="0" collapsed="false">
      <c r="A257" s="18"/>
      <c r="B257" s="12"/>
      <c r="C257" s="12"/>
      <c r="D257" s="12"/>
      <c r="E257" s="19"/>
      <c r="F257" s="12"/>
      <c r="G257" s="20"/>
      <c r="H257" s="20"/>
      <c r="I257" s="11" t="str">
        <f aca="false">IFERROR(IF($G257="","",$G257/$E257),"")</f>
        <v/>
      </c>
      <c r="J257" s="11" t="str">
        <f aca="false">IF($G257="","",$G257+N($H257))</f>
        <v/>
      </c>
      <c r="K257" s="17" t="str">
        <f aca="false">IF($A257="","",TEXT($A257,"YYYY-MM"))</f>
        <v/>
      </c>
      <c r="L257" s="17" t="str">
        <f aca="false">IF($C257="","",$C257&amp;"|"&amp;COUNTIF($C$2:$C257,$C257))</f>
        <v/>
      </c>
    </row>
    <row r="258" customFormat="false" ht="15" hidden="false" customHeight="false" outlineLevel="0" collapsed="false">
      <c r="A258" s="18"/>
      <c r="B258" s="12"/>
      <c r="C258" s="12"/>
      <c r="D258" s="12"/>
      <c r="E258" s="19"/>
      <c r="F258" s="12"/>
      <c r="G258" s="20"/>
      <c r="H258" s="20"/>
      <c r="I258" s="11" t="str">
        <f aca="false">IFERROR(IF($G258="","",$G258/$E258),"")</f>
        <v/>
      </c>
      <c r="J258" s="11" t="str">
        <f aca="false">IF($G258="","",$G258+N($H258))</f>
        <v/>
      </c>
      <c r="K258" s="17" t="str">
        <f aca="false">IF($A258="","",TEXT($A258,"YYYY-MM"))</f>
        <v/>
      </c>
      <c r="L258" s="17" t="str">
        <f aca="false">IF($C258="","",$C258&amp;"|"&amp;COUNTIF($C$2:$C258,$C258))</f>
        <v/>
      </c>
    </row>
    <row r="259" customFormat="false" ht="15" hidden="false" customHeight="false" outlineLevel="0" collapsed="false">
      <c r="A259" s="18"/>
      <c r="B259" s="12"/>
      <c r="C259" s="12"/>
      <c r="D259" s="12"/>
      <c r="E259" s="19"/>
      <c r="F259" s="12"/>
      <c r="G259" s="20"/>
      <c r="H259" s="20"/>
      <c r="I259" s="11" t="str">
        <f aca="false">IFERROR(IF($G259="","",$G259/$E259),"")</f>
        <v/>
      </c>
      <c r="J259" s="11" t="str">
        <f aca="false">IF($G259="","",$G259+N($H259))</f>
        <v/>
      </c>
      <c r="K259" s="17" t="str">
        <f aca="false">IF($A259="","",TEXT($A259,"YYYY-MM"))</f>
        <v/>
      </c>
      <c r="L259" s="17" t="str">
        <f aca="false">IF($C259="","",$C259&amp;"|"&amp;COUNTIF($C$2:$C259,$C259))</f>
        <v/>
      </c>
    </row>
    <row r="260" customFormat="false" ht="15" hidden="false" customHeight="false" outlineLevel="0" collapsed="false">
      <c r="A260" s="18"/>
      <c r="B260" s="12"/>
      <c r="C260" s="12"/>
      <c r="D260" s="12"/>
      <c r="E260" s="19"/>
      <c r="F260" s="12"/>
      <c r="G260" s="20"/>
      <c r="H260" s="20"/>
      <c r="I260" s="11" t="str">
        <f aca="false">IFERROR(IF($G260="","",$G260/$E260),"")</f>
        <v/>
      </c>
      <c r="J260" s="11" t="str">
        <f aca="false">IF($G260="","",$G260+N($H260))</f>
        <v/>
      </c>
      <c r="K260" s="17" t="str">
        <f aca="false">IF($A260="","",TEXT($A260,"YYYY-MM"))</f>
        <v/>
      </c>
      <c r="L260" s="17" t="str">
        <f aca="false">IF($C260="","",$C260&amp;"|"&amp;COUNTIF($C$2:$C260,$C260))</f>
        <v/>
      </c>
    </row>
    <row r="261" customFormat="false" ht="15" hidden="false" customHeight="false" outlineLevel="0" collapsed="false">
      <c r="A261" s="18"/>
      <c r="B261" s="12"/>
      <c r="C261" s="12"/>
      <c r="D261" s="12"/>
      <c r="E261" s="19"/>
      <c r="F261" s="12"/>
      <c r="G261" s="20"/>
      <c r="H261" s="20"/>
      <c r="I261" s="11" t="str">
        <f aca="false">IFERROR(IF($G261="","",$G261/$E261),"")</f>
        <v/>
      </c>
      <c r="J261" s="11" t="str">
        <f aca="false">IF($G261="","",$G261+N($H261))</f>
        <v/>
      </c>
      <c r="K261" s="17" t="str">
        <f aca="false">IF($A261="","",TEXT($A261,"YYYY-MM"))</f>
        <v/>
      </c>
      <c r="L261" s="17" t="str">
        <f aca="false">IF($C261="","",$C261&amp;"|"&amp;COUNTIF($C$2:$C261,$C261))</f>
        <v/>
      </c>
    </row>
    <row r="262" customFormat="false" ht="15" hidden="false" customHeight="false" outlineLevel="0" collapsed="false">
      <c r="A262" s="18"/>
      <c r="B262" s="12"/>
      <c r="C262" s="12"/>
      <c r="D262" s="12"/>
      <c r="E262" s="19"/>
      <c r="F262" s="12"/>
      <c r="G262" s="20"/>
      <c r="H262" s="20"/>
      <c r="I262" s="11" t="str">
        <f aca="false">IFERROR(IF($G262="","",$G262/$E262),"")</f>
        <v/>
      </c>
      <c r="J262" s="11" t="str">
        <f aca="false">IF($G262="","",$G262+N($H262))</f>
        <v/>
      </c>
      <c r="K262" s="17" t="str">
        <f aca="false">IF($A262="","",TEXT($A262,"YYYY-MM"))</f>
        <v/>
      </c>
      <c r="L262" s="17" t="str">
        <f aca="false">IF($C262="","",$C262&amp;"|"&amp;COUNTIF($C$2:$C262,$C262))</f>
        <v/>
      </c>
    </row>
    <row r="263" customFormat="false" ht="15" hidden="false" customHeight="false" outlineLevel="0" collapsed="false">
      <c r="A263" s="18"/>
      <c r="B263" s="12"/>
      <c r="C263" s="12"/>
      <c r="D263" s="12"/>
      <c r="E263" s="19"/>
      <c r="F263" s="12"/>
      <c r="G263" s="20"/>
      <c r="H263" s="20"/>
      <c r="I263" s="11" t="str">
        <f aca="false">IFERROR(IF($G263="","",$G263/$E263),"")</f>
        <v/>
      </c>
      <c r="J263" s="11" t="str">
        <f aca="false">IF($G263="","",$G263+N($H263))</f>
        <v/>
      </c>
      <c r="K263" s="17" t="str">
        <f aca="false">IF($A263="","",TEXT($A263,"YYYY-MM"))</f>
        <v/>
      </c>
      <c r="L263" s="17" t="str">
        <f aca="false">IF($C263="","",$C263&amp;"|"&amp;COUNTIF($C$2:$C263,$C263))</f>
        <v/>
      </c>
    </row>
    <row r="264" customFormat="false" ht="15" hidden="false" customHeight="false" outlineLevel="0" collapsed="false">
      <c r="A264" s="18"/>
      <c r="B264" s="12"/>
      <c r="C264" s="12"/>
      <c r="D264" s="12"/>
      <c r="E264" s="19"/>
      <c r="F264" s="12"/>
      <c r="G264" s="20"/>
      <c r="H264" s="20"/>
      <c r="I264" s="11" t="str">
        <f aca="false">IFERROR(IF($G264="","",$G264/$E264),"")</f>
        <v/>
      </c>
      <c r="J264" s="11" t="str">
        <f aca="false">IF($G264="","",$G264+N($H264))</f>
        <v/>
      </c>
      <c r="K264" s="17" t="str">
        <f aca="false">IF($A264="","",TEXT($A264,"YYYY-MM"))</f>
        <v/>
      </c>
      <c r="L264" s="17" t="str">
        <f aca="false">IF($C264="","",$C264&amp;"|"&amp;COUNTIF($C$2:$C264,$C264))</f>
        <v/>
      </c>
    </row>
    <row r="265" customFormat="false" ht="15" hidden="false" customHeight="false" outlineLevel="0" collapsed="false">
      <c r="A265" s="18"/>
      <c r="B265" s="12"/>
      <c r="C265" s="12"/>
      <c r="D265" s="12"/>
      <c r="E265" s="19"/>
      <c r="F265" s="12"/>
      <c r="G265" s="20"/>
      <c r="H265" s="20"/>
      <c r="I265" s="11" t="str">
        <f aca="false">IFERROR(IF($G265="","",$G265/$E265),"")</f>
        <v/>
      </c>
      <c r="J265" s="11" t="str">
        <f aca="false">IF($G265="","",$G265+N($H265))</f>
        <v/>
      </c>
      <c r="K265" s="17" t="str">
        <f aca="false">IF($A265="","",TEXT($A265,"YYYY-MM"))</f>
        <v/>
      </c>
      <c r="L265" s="17" t="str">
        <f aca="false">IF($C265="","",$C265&amp;"|"&amp;COUNTIF($C$2:$C265,$C265))</f>
        <v/>
      </c>
    </row>
    <row r="266" customFormat="false" ht="15" hidden="false" customHeight="false" outlineLevel="0" collapsed="false">
      <c r="A266" s="18"/>
      <c r="B266" s="12"/>
      <c r="C266" s="12"/>
      <c r="D266" s="12"/>
      <c r="E266" s="19"/>
      <c r="F266" s="12"/>
      <c r="G266" s="20"/>
      <c r="H266" s="20"/>
      <c r="I266" s="11" t="str">
        <f aca="false">IFERROR(IF($G266="","",$G266/$E266),"")</f>
        <v/>
      </c>
      <c r="J266" s="11" t="str">
        <f aca="false">IF($G266="","",$G266+N($H266))</f>
        <v/>
      </c>
      <c r="K266" s="17" t="str">
        <f aca="false">IF($A266="","",TEXT($A266,"YYYY-MM"))</f>
        <v/>
      </c>
      <c r="L266" s="17" t="str">
        <f aca="false">IF($C266="","",$C266&amp;"|"&amp;COUNTIF($C$2:$C266,$C266))</f>
        <v/>
      </c>
    </row>
    <row r="267" customFormat="false" ht="15" hidden="false" customHeight="false" outlineLevel="0" collapsed="false">
      <c r="A267" s="18"/>
      <c r="B267" s="12"/>
      <c r="C267" s="12"/>
      <c r="D267" s="12"/>
      <c r="E267" s="19"/>
      <c r="F267" s="12"/>
      <c r="G267" s="20"/>
      <c r="H267" s="20"/>
      <c r="I267" s="11" t="str">
        <f aca="false">IFERROR(IF($G267="","",$G267/$E267),"")</f>
        <v/>
      </c>
      <c r="J267" s="11" t="str">
        <f aca="false">IF($G267="","",$G267+N($H267))</f>
        <v/>
      </c>
      <c r="K267" s="17" t="str">
        <f aca="false">IF($A267="","",TEXT($A267,"YYYY-MM"))</f>
        <v/>
      </c>
      <c r="L267" s="17" t="str">
        <f aca="false">IF($C267="","",$C267&amp;"|"&amp;COUNTIF($C$2:$C267,$C267))</f>
        <v/>
      </c>
    </row>
    <row r="268" customFormat="false" ht="15" hidden="false" customHeight="false" outlineLevel="0" collapsed="false">
      <c r="A268" s="18"/>
      <c r="B268" s="12"/>
      <c r="C268" s="12"/>
      <c r="D268" s="12"/>
      <c r="E268" s="19"/>
      <c r="F268" s="12"/>
      <c r="G268" s="20"/>
      <c r="H268" s="20"/>
      <c r="I268" s="11" t="str">
        <f aca="false">IFERROR(IF($G268="","",$G268/$E268),"")</f>
        <v/>
      </c>
      <c r="J268" s="11" t="str">
        <f aca="false">IF($G268="","",$G268+N($H268))</f>
        <v/>
      </c>
      <c r="K268" s="17" t="str">
        <f aca="false">IF($A268="","",TEXT($A268,"YYYY-MM"))</f>
        <v/>
      </c>
      <c r="L268" s="17" t="str">
        <f aca="false">IF($C268="","",$C268&amp;"|"&amp;COUNTIF($C$2:$C268,$C268))</f>
        <v/>
      </c>
    </row>
    <row r="269" customFormat="false" ht="15" hidden="false" customHeight="false" outlineLevel="0" collapsed="false">
      <c r="A269" s="18"/>
      <c r="B269" s="12"/>
      <c r="C269" s="12"/>
      <c r="D269" s="12"/>
      <c r="E269" s="19"/>
      <c r="F269" s="12"/>
      <c r="G269" s="20"/>
      <c r="H269" s="20"/>
      <c r="I269" s="11" t="str">
        <f aca="false">IFERROR(IF($G269="","",$G269/$E269),"")</f>
        <v/>
      </c>
      <c r="J269" s="11" t="str">
        <f aca="false">IF($G269="","",$G269+N($H269))</f>
        <v/>
      </c>
      <c r="K269" s="17" t="str">
        <f aca="false">IF($A269="","",TEXT($A269,"YYYY-MM"))</f>
        <v/>
      </c>
      <c r="L269" s="17" t="str">
        <f aca="false">IF($C269="","",$C269&amp;"|"&amp;COUNTIF($C$2:$C269,$C269))</f>
        <v/>
      </c>
    </row>
    <row r="270" customFormat="false" ht="15" hidden="false" customHeight="false" outlineLevel="0" collapsed="false">
      <c r="A270" s="18"/>
      <c r="B270" s="12"/>
      <c r="C270" s="12"/>
      <c r="D270" s="12"/>
      <c r="E270" s="19"/>
      <c r="F270" s="12"/>
      <c r="G270" s="20"/>
      <c r="H270" s="20"/>
      <c r="I270" s="11" t="str">
        <f aca="false">IFERROR(IF($G270="","",$G270/$E270),"")</f>
        <v/>
      </c>
      <c r="J270" s="11" t="str">
        <f aca="false">IF($G270="","",$G270+N($H270))</f>
        <v/>
      </c>
      <c r="K270" s="17" t="str">
        <f aca="false">IF($A270="","",TEXT($A270,"YYYY-MM"))</f>
        <v/>
      </c>
      <c r="L270" s="17" t="str">
        <f aca="false">IF($C270="","",$C270&amp;"|"&amp;COUNTIF($C$2:$C270,$C270))</f>
        <v/>
      </c>
    </row>
    <row r="271" customFormat="false" ht="15" hidden="false" customHeight="false" outlineLevel="0" collapsed="false">
      <c r="A271" s="18"/>
      <c r="B271" s="12"/>
      <c r="C271" s="12"/>
      <c r="D271" s="12"/>
      <c r="E271" s="19"/>
      <c r="F271" s="12"/>
      <c r="G271" s="20"/>
      <c r="H271" s="20"/>
      <c r="I271" s="11" t="str">
        <f aca="false">IFERROR(IF($G271="","",$G271/$E271),"")</f>
        <v/>
      </c>
      <c r="J271" s="11" t="str">
        <f aca="false">IF($G271="","",$G271+N($H271))</f>
        <v/>
      </c>
      <c r="K271" s="17" t="str">
        <f aca="false">IF($A271="","",TEXT($A271,"YYYY-MM"))</f>
        <v/>
      </c>
      <c r="L271" s="17" t="str">
        <f aca="false">IF($C271="","",$C271&amp;"|"&amp;COUNTIF($C$2:$C271,$C271))</f>
        <v/>
      </c>
    </row>
    <row r="272" customFormat="false" ht="15" hidden="false" customHeight="false" outlineLevel="0" collapsed="false">
      <c r="A272" s="18"/>
      <c r="B272" s="12"/>
      <c r="C272" s="12"/>
      <c r="D272" s="12"/>
      <c r="E272" s="19"/>
      <c r="F272" s="12"/>
      <c r="G272" s="20"/>
      <c r="H272" s="20"/>
      <c r="I272" s="11" t="str">
        <f aca="false">IFERROR(IF($G272="","",$G272/$E272),"")</f>
        <v/>
      </c>
      <c r="J272" s="11" t="str">
        <f aca="false">IF($G272="","",$G272+N($H272))</f>
        <v/>
      </c>
      <c r="K272" s="17" t="str">
        <f aca="false">IF($A272="","",TEXT($A272,"YYYY-MM"))</f>
        <v/>
      </c>
      <c r="L272" s="17" t="str">
        <f aca="false">IF($C272="","",$C272&amp;"|"&amp;COUNTIF($C$2:$C272,$C272))</f>
        <v/>
      </c>
    </row>
    <row r="273" customFormat="false" ht="15" hidden="false" customHeight="false" outlineLevel="0" collapsed="false">
      <c r="A273" s="18"/>
      <c r="B273" s="12"/>
      <c r="C273" s="12"/>
      <c r="D273" s="12"/>
      <c r="E273" s="19"/>
      <c r="F273" s="12"/>
      <c r="G273" s="20"/>
      <c r="H273" s="20"/>
      <c r="I273" s="11" t="str">
        <f aca="false">IFERROR(IF($G273="","",$G273/$E273),"")</f>
        <v/>
      </c>
      <c r="J273" s="11" t="str">
        <f aca="false">IF($G273="","",$G273+N($H273))</f>
        <v/>
      </c>
      <c r="K273" s="17" t="str">
        <f aca="false">IF($A273="","",TEXT($A273,"YYYY-MM"))</f>
        <v/>
      </c>
      <c r="L273" s="17" t="str">
        <f aca="false">IF($C273="","",$C273&amp;"|"&amp;COUNTIF($C$2:$C273,$C273))</f>
        <v/>
      </c>
    </row>
    <row r="274" customFormat="false" ht="15" hidden="false" customHeight="false" outlineLevel="0" collapsed="false">
      <c r="A274" s="18"/>
      <c r="B274" s="12"/>
      <c r="C274" s="12"/>
      <c r="D274" s="12"/>
      <c r="E274" s="19"/>
      <c r="F274" s="12"/>
      <c r="G274" s="20"/>
      <c r="H274" s="20"/>
      <c r="I274" s="11" t="str">
        <f aca="false">IFERROR(IF($G274="","",$G274/$E274),"")</f>
        <v/>
      </c>
      <c r="J274" s="11" t="str">
        <f aca="false">IF($G274="","",$G274+N($H274))</f>
        <v/>
      </c>
      <c r="K274" s="17" t="str">
        <f aca="false">IF($A274="","",TEXT($A274,"YYYY-MM"))</f>
        <v/>
      </c>
      <c r="L274" s="17" t="str">
        <f aca="false">IF($C274="","",$C274&amp;"|"&amp;COUNTIF($C$2:$C274,$C274))</f>
        <v/>
      </c>
    </row>
    <row r="275" customFormat="false" ht="15" hidden="false" customHeight="false" outlineLevel="0" collapsed="false">
      <c r="A275" s="18"/>
      <c r="B275" s="12"/>
      <c r="C275" s="12"/>
      <c r="D275" s="12"/>
      <c r="E275" s="19"/>
      <c r="F275" s="12"/>
      <c r="G275" s="20"/>
      <c r="H275" s="20"/>
      <c r="I275" s="11" t="str">
        <f aca="false">IFERROR(IF($G275="","",$G275/$E275),"")</f>
        <v/>
      </c>
      <c r="J275" s="11" t="str">
        <f aca="false">IF($G275="","",$G275+N($H275))</f>
        <v/>
      </c>
      <c r="K275" s="17" t="str">
        <f aca="false">IF($A275="","",TEXT($A275,"YYYY-MM"))</f>
        <v/>
      </c>
      <c r="L275" s="17" t="str">
        <f aca="false">IF($C275="","",$C275&amp;"|"&amp;COUNTIF($C$2:$C275,$C275))</f>
        <v/>
      </c>
    </row>
    <row r="276" customFormat="false" ht="15" hidden="false" customHeight="false" outlineLevel="0" collapsed="false">
      <c r="A276" s="18"/>
      <c r="B276" s="12"/>
      <c r="C276" s="12"/>
      <c r="D276" s="12"/>
      <c r="E276" s="19"/>
      <c r="F276" s="12"/>
      <c r="G276" s="20"/>
      <c r="H276" s="20"/>
      <c r="I276" s="11" t="str">
        <f aca="false">IFERROR(IF($G276="","",$G276/$E276),"")</f>
        <v/>
      </c>
      <c r="J276" s="11" t="str">
        <f aca="false">IF($G276="","",$G276+N($H276))</f>
        <v/>
      </c>
      <c r="K276" s="17" t="str">
        <f aca="false">IF($A276="","",TEXT($A276,"YYYY-MM"))</f>
        <v/>
      </c>
      <c r="L276" s="17" t="str">
        <f aca="false">IF($C276="","",$C276&amp;"|"&amp;COUNTIF($C$2:$C276,$C276))</f>
        <v/>
      </c>
    </row>
    <row r="277" customFormat="false" ht="15" hidden="false" customHeight="false" outlineLevel="0" collapsed="false">
      <c r="A277" s="18"/>
      <c r="B277" s="12"/>
      <c r="C277" s="12"/>
      <c r="D277" s="12"/>
      <c r="E277" s="19"/>
      <c r="F277" s="12"/>
      <c r="G277" s="20"/>
      <c r="H277" s="20"/>
      <c r="I277" s="11" t="str">
        <f aca="false">IFERROR(IF($G277="","",$G277/$E277),"")</f>
        <v/>
      </c>
      <c r="J277" s="11" t="str">
        <f aca="false">IF($G277="","",$G277+N($H277))</f>
        <v/>
      </c>
      <c r="K277" s="17" t="str">
        <f aca="false">IF($A277="","",TEXT($A277,"YYYY-MM"))</f>
        <v/>
      </c>
      <c r="L277" s="17" t="str">
        <f aca="false">IF($C277="","",$C277&amp;"|"&amp;COUNTIF($C$2:$C277,$C277))</f>
        <v/>
      </c>
    </row>
    <row r="278" customFormat="false" ht="15" hidden="false" customHeight="false" outlineLevel="0" collapsed="false">
      <c r="A278" s="18"/>
      <c r="B278" s="12"/>
      <c r="C278" s="12"/>
      <c r="D278" s="12"/>
      <c r="E278" s="19"/>
      <c r="F278" s="12"/>
      <c r="G278" s="20"/>
      <c r="H278" s="20"/>
      <c r="I278" s="11" t="str">
        <f aca="false">IFERROR(IF($G278="","",$G278/$E278),"")</f>
        <v/>
      </c>
      <c r="J278" s="11" t="str">
        <f aca="false">IF($G278="","",$G278+N($H278))</f>
        <v/>
      </c>
      <c r="K278" s="17" t="str">
        <f aca="false">IF($A278="","",TEXT($A278,"YYYY-MM"))</f>
        <v/>
      </c>
      <c r="L278" s="17" t="str">
        <f aca="false">IF($C278="","",$C278&amp;"|"&amp;COUNTIF($C$2:$C278,$C278))</f>
        <v/>
      </c>
    </row>
    <row r="279" customFormat="false" ht="15" hidden="false" customHeight="false" outlineLevel="0" collapsed="false">
      <c r="A279" s="18"/>
      <c r="B279" s="12"/>
      <c r="C279" s="12"/>
      <c r="D279" s="12"/>
      <c r="E279" s="19"/>
      <c r="F279" s="12"/>
      <c r="G279" s="20"/>
      <c r="H279" s="20"/>
      <c r="I279" s="11" t="str">
        <f aca="false">IFERROR(IF($G279="","",$G279/$E279),"")</f>
        <v/>
      </c>
      <c r="J279" s="11" t="str">
        <f aca="false">IF($G279="","",$G279+N($H279))</f>
        <v/>
      </c>
      <c r="K279" s="17" t="str">
        <f aca="false">IF($A279="","",TEXT($A279,"YYYY-MM"))</f>
        <v/>
      </c>
      <c r="L279" s="17" t="str">
        <f aca="false">IF($C279="","",$C279&amp;"|"&amp;COUNTIF($C$2:$C279,$C279))</f>
        <v/>
      </c>
    </row>
    <row r="280" customFormat="false" ht="15" hidden="false" customHeight="false" outlineLevel="0" collapsed="false">
      <c r="A280" s="18"/>
      <c r="B280" s="12"/>
      <c r="C280" s="12"/>
      <c r="D280" s="12"/>
      <c r="E280" s="19"/>
      <c r="F280" s="12"/>
      <c r="G280" s="20"/>
      <c r="H280" s="20"/>
      <c r="I280" s="11" t="str">
        <f aca="false">IFERROR(IF($G280="","",$G280/$E280),"")</f>
        <v/>
      </c>
      <c r="J280" s="11" t="str">
        <f aca="false">IF($G280="","",$G280+N($H280))</f>
        <v/>
      </c>
      <c r="K280" s="17" t="str">
        <f aca="false">IF($A280="","",TEXT($A280,"YYYY-MM"))</f>
        <v/>
      </c>
      <c r="L280" s="17" t="str">
        <f aca="false">IF($C280="","",$C280&amp;"|"&amp;COUNTIF($C$2:$C280,$C280))</f>
        <v/>
      </c>
    </row>
    <row r="281" customFormat="false" ht="15" hidden="false" customHeight="false" outlineLevel="0" collapsed="false">
      <c r="A281" s="18"/>
      <c r="B281" s="12"/>
      <c r="C281" s="12"/>
      <c r="D281" s="12"/>
      <c r="E281" s="19"/>
      <c r="F281" s="12"/>
      <c r="G281" s="20"/>
      <c r="H281" s="20"/>
      <c r="I281" s="11" t="str">
        <f aca="false">IFERROR(IF($G281="","",$G281/$E281),"")</f>
        <v/>
      </c>
      <c r="J281" s="11" t="str">
        <f aca="false">IF($G281="","",$G281+N($H281))</f>
        <v/>
      </c>
      <c r="K281" s="17" t="str">
        <f aca="false">IF($A281="","",TEXT($A281,"YYYY-MM"))</f>
        <v/>
      </c>
      <c r="L281" s="17" t="str">
        <f aca="false">IF($C281="","",$C281&amp;"|"&amp;COUNTIF($C$2:$C281,$C281))</f>
        <v/>
      </c>
    </row>
    <row r="282" customFormat="false" ht="15" hidden="false" customHeight="false" outlineLevel="0" collapsed="false">
      <c r="A282" s="18"/>
      <c r="B282" s="12"/>
      <c r="C282" s="12"/>
      <c r="D282" s="12"/>
      <c r="E282" s="19"/>
      <c r="F282" s="12"/>
      <c r="G282" s="20"/>
      <c r="H282" s="20"/>
      <c r="I282" s="11" t="str">
        <f aca="false">IFERROR(IF($G282="","",$G282/$E282),"")</f>
        <v/>
      </c>
      <c r="J282" s="11" t="str">
        <f aca="false">IF($G282="","",$G282+N($H282))</f>
        <v/>
      </c>
      <c r="K282" s="17" t="str">
        <f aca="false">IF($A282="","",TEXT($A282,"YYYY-MM"))</f>
        <v/>
      </c>
      <c r="L282" s="17" t="str">
        <f aca="false">IF($C282="","",$C282&amp;"|"&amp;COUNTIF($C$2:$C282,$C282))</f>
        <v/>
      </c>
    </row>
    <row r="283" customFormat="false" ht="15" hidden="false" customHeight="false" outlineLevel="0" collapsed="false">
      <c r="A283" s="18"/>
      <c r="B283" s="12"/>
      <c r="C283" s="12"/>
      <c r="D283" s="12"/>
      <c r="E283" s="19"/>
      <c r="F283" s="12"/>
      <c r="G283" s="20"/>
      <c r="H283" s="20"/>
      <c r="I283" s="11" t="str">
        <f aca="false">IFERROR(IF($G283="","",$G283/$E283),"")</f>
        <v/>
      </c>
      <c r="J283" s="11" t="str">
        <f aca="false">IF($G283="","",$G283+N($H283))</f>
        <v/>
      </c>
      <c r="K283" s="17" t="str">
        <f aca="false">IF($A283="","",TEXT($A283,"YYYY-MM"))</f>
        <v/>
      </c>
      <c r="L283" s="17" t="str">
        <f aca="false">IF($C283="","",$C283&amp;"|"&amp;COUNTIF($C$2:$C283,$C283))</f>
        <v/>
      </c>
    </row>
    <row r="284" customFormat="false" ht="15" hidden="false" customHeight="false" outlineLevel="0" collapsed="false">
      <c r="A284" s="18"/>
      <c r="B284" s="12"/>
      <c r="C284" s="12"/>
      <c r="D284" s="12"/>
      <c r="E284" s="19"/>
      <c r="F284" s="12"/>
      <c r="G284" s="20"/>
      <c r="H284" s="20"/>
      <c r="I284" s="11" t="str">
        <f aca="false">IFERROR(IF($G284="","",$G284/$E284),"")</f>
        <v/>
      </c>
      <c r="J284" s="11" t="str">
        <f aca="false">IF($G284="","",$G284+N($H284))</f>
        <v/>
      </c>
      <c r="K284" s="17" t="str">
        <f aca="false">IF($A284="","",TEXT($A284,"YYYY-MM"))</f>
        <v/>
      </c>
      <c r="L284" s="17" t="str">
        <f aca="false">IF($C284="","",$C284&amp;"|"&amp;COUNTIF($C$2:$C284,$C284))</f>
        <v/>
      </c>
    </row>
    <row r="285" customFormat="false" ht="15" hidden="false" customHeight="false" outlineLevel="0" collapsed="false">
      <c r="A285" s="18"/>
      <c r="B285" s="12"/>
      <c r="C285" s="12"/>
      <c r="D285" s="12"/>
      <c r="E285" s="19"/>
      <c r="F285" s="12"/>
      <c r="G285" s="20"/>
      <c r="H285" s="20"/>
      <c r="I285" s="11" t="str">
        <f aca="false">IFERROR(IF($G285="","",$G285/$E285),"")</f>
        <v/>
      </c>
      <c r="J285" s="11" t="str">
        <f aca="false">IF($G285="","",$G285+N($H285))</f>
        <v/>
      </c>
      <c r="K285" s="17" t="str">
        <f aca="false">IF($A285="","",TEXT($A285,"YYYY-MM"))</f>
        <v/>
      </c>
      <c r="L285" s="17" t="str">
        <f aca="false">IF($C285="","",$C285&amp;"|"&amp;COUNTIF($C$2:$C285,$C285))</f>
        <v/>
      </c>
    </row>
    <row r="286" customFormat="false" ht="15" hidden="false" customHeight="false" outlineLevel="0" collapsed="false">
      <c r="A286" s="18"/>
      <c r="B286" s="12"/>
      <c r="C286" s="12"/>
      <c r="D286" s="12"/>
      <c r="E286" s="19"/>
      <c r="F286" s="12"/>
      <c r="G286" s="20"/>
      <c r="H286" s="20"/>
      <c r="I286" s="11" t="str">
        <f aca="false">IFERROR(IF($G286="","",$G286/$E286),"")</f>
        <v/>
      </c>
      <c r="J286" s="11" t="str">
        <f aca="false">IF($G286="","",$G286+N($H286))</f>
        <v/>
      </c>
      <c r="K286" s="17" t="str">
        <f aca="false">IF($A286="","",TEXT($A286,"YYYY-MM"))</f>
        <v/>
      </c>
      <c r="L286" s="17" t="str">
        <f aca="false">IF($C286="","",$C286&amp;"|"&amp;COUNTIF($C$2:$C286,$C286))</f>
        <v/>
      </c>
    </row>
    <row r="287" customFormat="false" ht="15" hidden="false" customHeight="false" outlineLevel="0" collapsed="false">
      <c r="A287" s="18"/>
      <c r="B287" s="12"/>
      <c r="C287" s="12"/>
      <c r="D287" s="12"/>
      <c r="E287" s="19"/>
      <c r="F287" s="12"/>
      <c r="G287" s="20"/>
      <c r="H287" s="20"/>
      <c r="I287" s="11" t="str">
        <f aca="false">IFERROR(IF($G287="","",$G287/$E287),"")</f>
        <v/>
      </c>
      <c r="J287" s="11" t="str">
        <f aca="false">IF($G287="","",$G287+N($H287))</f>
        <v/>
      </c>
      <c r="K287" s="17" t="str">
        <f aca="false">IF($A287="","",TEXT($A287,"YYYY-MM"))</f>
        <v/>
      </c>
      <c r="L287" s="17" t="str">
        <f aca="false">IF($C287="","",$C287&amp;"|"&amp;COUNTIF($C$2:$C287,$C287))</f>
        <v/>
      </c>
    </row>
    <row r="288" customFormat="false" ht="15" hidden="false" customHeight="false" outlineLevel="0" collapsed="false">
      <c r="A288" s="18"/>
      <c r="B288" s="12"/>
      <c r="C288" s="12"/>
      <c r="D288" s="12"/>
      <c r="E288" s="19"/>
      <c r="F288" s="12"/>
      <c r="G288" s="20"/>
      <c r="H288" s="20"/>
      <c r="I288" s="11" t="str">
        <f aca="false">IFERROR(IF($G288="","",$G288/$E288),"")</f>
        <v/>
      </c>
      <c r="J288" s="11" t="str">
        <f aca="false">IF($G288="","",$G288+N($H288))</f>
        <v/>
      </c>
      <c r="K288" s="17" t="str">
        <f aca="false">IF($A288="","",TEXT($A288,"YYYY-MM"))</f>
        <v/>
      </c>
      <c r="L288" s="17" t="str">
        <f aca="false">IF($C288="","",$C288&amp;"|"&amp;COUNTIF($C$2:$C288,$C288))</f>
        <v/>
      </c>
    </row>
    <row r="289" customFormat="false" ht="15" hidden="false" customHeight="false" outlineLevel="0" collapsed="false">
      <c r="A289" s="18"/>
      <c r="B289" s="12"/>
      <c r="C289" s="12"/>
      <c r="D289" s="12"/>
      <c r="E289" s="19"/>
      <c r="F289" s="12"/>
      <c r="G289" s="20"/>
      <c r="H289" s="20"/>
      <c r="I289" s="11" t="str">
        <f aca="false">IFERROR(IF($G289="","",$G289/$E289),"")</f>
        <v/>
      </c>
      <c r="J289" s="11" t="str">
        <f aca="false">IF($G289="","",$G289+N($H289))</f>
        <v/>
      </c>
      <c r="K289" s="17" t="str">
        <f aca="false">IF($A289="","",TEXT($A289,"YYYY-MM"))</f>
        <v/>
      </c>
      <c r="L289" s="17" t="str">
        <f aca="false">IF($C289="","",$C289&amp;"|"&amp;COUNTIF($C$2:$C289,$C289))</f>
        <v/>
      </c>
    </row>
    <row r="290" customFormat="false" ht="15" hidden="false" customHeight="false" outlineLevel="0" collapsed="false">
      <c r="A290" s="18"/>
      <c r="B290" s="12"/>
      <c r="C290" s="12"/>
      <c r="D290" s="12"/>
      <c r="E290" s="19"/>
      <c r="F290" s="12"/>
      <c r="G290" s="20"/>
      <c r="H290" s="20"/>
      <c r="I290" s="11" t="str">
        <f aca="false">IFERROR(IF($G290="","",$G290/$E290),"")</f>
        <v/>
      </c>
      <c r="J290" s="11" t="str">
        <f aca="false">IF($G290="","",$G290+N($H290))</f>
        <v/>
      </c>
      <c r="K290" s="17" t="str">
        <f aca="false">IF($A290="","",TEXT($A290,"YYYY-MM"))</f>
        <v/>
      </c>
      <c r="L290" s="17" t="str">
        <f aca="false">IF($C290="","",$C290&amp;"|"&amp;COUNTIF($C$2:$C290,$C290))</f>
        <v/>
      </c>
    </row>
    <row r="291" customFormat="false" ht="15" hidden="false" customHeight="false" outlineLevel="0" collapsed="false">
      <c r="A291" s="18"/>
      <c r="B291" s="12"/>
      <c r="C291" s="12"/>
      <c r="D291" s="12"/>
      <c r="E291" s="19"/>
      <c r="F291" s="12"/>
      <c r="G291" s="20"/>
      <c r="H291" s="20"/>
      <c r="I291" s="11" t="str">
        <f aca="false">IFERROR(IF($G291="","",$G291/$E291),"")</f>
        <v/>
      </c>
      <c r="J291" s="11" t="str">
        <f aca="false">IF($G291="","",$G291+N($H291))</f>
        <v/>
      </c>
      <c r="K291" s="17" t="str">
        <f aca="false">IF($A291="","",TEXT($A291,"YYYY-MM"))</f>
        <v/>
      </c>
      <c r="L291" s="17" t="str">
        <f aca="false">IF($C291="","",$C291&amp;"|"&amp;COUNTIF($C$2:$C291,$C291))</f>
        <v/>
      </c>
    </row>
    <row r="292" customFormat="false" ht="15" hidden="false" customHeight="false" outlineLevel="0" collapsed="false">
      <c r="A292" s="18"/>
      <c r="B292" s="12"/>
      <c r="C292" s="12"/>
      <c r="D292" s="12"/>
      <c r="E292" s="19"/>
      <c r="F292" s="12"/>
      <c r="G292" s="20"/>
      <c r="H292" s="20"/>
      <c r="I292" s="11" t="str">
        <f aca="false">IFERROR(IF($G292="","",$G292/$E292),"")</f>
        <v/>
      </c>
      <c r="J292" s="11" t="str">
        <f aca="false">IF($G292="","",$G292+N($H292))</f>
        <v/>
      </c>
      <c r="K292" s="17" t="str">
        <f aca="false">IF($A292="","",TEXT($A292,"YYYY-MM"))</f>
        <v/>
      </c>
      <c r="L292" s="17" t="str">
        <f aca="false">IF($C292="","",$C292&amp;"|"&amp;COUNTIF($C$2:$C292,$C292))</f>
        <v/>
      </c>
    </row>
    <row r="293" customFormat="false" ht="15" hidden="false" customHeight="false" outlineLevel="0" collapsed="false">
      <c r="A293" s="18"/>
      <c r="B293" s="12"/>
      <c r="C293" s="12"/>
      <c r="D293" s="12"/>
      <c r="E293" s="19"/>
      <c r="F293" s="12"/>
      <c r="G293" s="20"/>
      <c r="H293" s="20"/>
      <c r="I293" s="11" t="str">
        <f aca="false">IFERROR(IF($G293="","",$G293/$E293),"")</f>
        <v/>
      </c>
      <c r="J293" s="11" t="str">
        <f aca="false">IF($G293="","",$G293+N($H293))</f>
        <v/>
      </c>
      <c r="K293" s="17" t="str">
        <f aca="false">IF($A293="","",TEXT($A293,"YYYY-MM"))</f>
        <v/>
      </c>
      <c r="L293" s="17" t="str">
        <f aca="false">IF($C293="","",$C293&amp;"|"&amp;COUNTIF($C$2:$C293,$C293))</f>
        <v/>
      </c>
    </row>
    <row r="294" customFormat="false" ht="15" hidden="false" customHeight="false" outlineLevel="0" collapsed="false">
      <c r="A294" s="18"/>
      <c r="B294" s="12"/>
      <c r="C294" s="12"/>
      <c r="D294" s="12"/>
      <c r="E294" s="19"/>
      <c r="F294" s="12"/>
      <c r="G294" s="20"/>
      <c r="H294" s="20"/>
      <c r="I294" s="11" t="str">
        <f aca="false">IFERROR(IF($G294="","",$G294/$E294),"")</f>
        <v/>
      </c>
      <c r="J294" s="11" t="str">
        <f aca="false">IF($G294="","",$G294+N($H294))</f>
        <v/>
      </c>
      <c r="K294" s="17" t="str">
        <f aca="false">IF($A294="","",TEXT($A294,"YYYY-MM"))</f>
        <v/>
      </c>
      <c r="L294" s="17" t="str">
        <f aca="false">IF($C294="","",$C294&amp;"|"&amp;COUNTIF($C$2:$C294,$C294))</f>
        <v/>
      </c>
    </row>
    <row r="295" customFormat="false" ht="15" hidden="false" customHeight="false" outlineLevel="0" collapsed="false">
      <c r="A295" s="18"/>
      <c r="B295" s="12"/>
      <c r="C295" s="12"/>
      <c r="D295" s="12"/>
      <c r="E295" s="19"/>
      <c r="F295" s="12"/>
      <c r="G295" s="20"/>
      <c r="H295" s="20"/>
      <c r="I295" s="11" t="str">
        <f aca="false">IFERROR(IF($G295="","",$G295/$E295),"")</f>
        <v/>
      </c>
      <c r="J295" s="11" t="str">
        <f aca="false">IF($G295="","",$G295+N($H295))</f>
        <v/>
      </c>
      <c r="K295" s="17" t="str">
        <f aca="false">IF($A295="","",TEXT($A295,"YYYY-MM"))</f>
        <v/>
      </c>
      <c r="L295" s="17" t="str">
        <f aca="false">IF($C295="","",$C295&amp;"|"&amp;COUNTIF($C$2:$C295,$C295))</f>
        <v/>
      </c>
    </row>
    <row r="296" customFormat="false" ht="15" hidden="false" customHeight="false" outlineLevel="0" collapsed="false">
      <c r="A296" s="18"/>
      <c r="B296" s="12"/>
      <c r="C296" s="12"/>
      <c r="D296" s="12"/>
      <c r="E296" s="19"/>
      <c r="F296" s="12"/>
      <c r="G296" s="20"/>
      <c r="H296" s="20"/>
      <c r="I296" s="11" t="str">
        <f aca="false">IFERROR(IF($G296="","",$G296/$E296),"")</f>
        <v/>
      </c>
      <c r="J296" s="11" t="str">
        <f aca="false">IF($G296="","",$G296+N($H296))</f>
        <v/>
      </c>
      <c r="K296" s="17" t="str">
        <f aca="false">IF($A296="","",TEXT($A296,"YYYY-MM"))</f>
        <v/>
      </c>
      <c r="L296" s="17" t="str">
        <f aca="false">IF($C296="","",$C296&amp;"|"&amp;COUNTIF($C$2:$C296,$C296))</f>
        <v/>
      </c>
    </row>
    <row r="297" customFormat="false" ht="15" hidden="false" customHeight="false" outlineLevel="0" collapsed="false">
      <c r="A297" s="18"/>
      <c r="B297" s="12"/>
      <c r="C297" s="12"/>
      <c r="D297" s="12"/>
      <c r="E297" s="19"/>
      <c r="F297" s="12"/>
      <c r="G297" s="20"/>
      <c r="H297" s="20"/>
      <c r="I297" s="11" t="str">
        <f aca="false">IFERROR(IF($G297="","",$G297/$E297),"")</f>
        <v/>
      </c>
      <c r="J297" s="11" t="str">
        <f aca="false">IF($G297="","",$G297+N($H297))</f>
        <v/>
      </c>
      <c r="K297" s="17" t="str">
        <f aca="false">IF($A297="","",TEXT($A297,"YYYY-MM"))</f>
        <v/>
      </c>
      <c r="L297" s="17" t="str">
        <f aca="false">IF($C297="","",$C297&amp;"|"&amp;COUNTIF($C$2:$C297,$C297))</f>
        <v/>
      </c>
    </row>
    <row r="298" customFormat="false" ht="15" hidden="false" customHeight="false" outlineLevel="0" collapsed="false">
      <c r="A298" s="18"/>
      <c r="B298" s="12"/>
      <c r="C298" s="12"/>
      <c r="D298" s="12"/>
      <c r="E298" s="19"/>
      <c r="F298" s="12"/>
      <c r="G298" s="20"/>
      <c r="H298" s="20"/>
      <c r="I298" s="11" t="str">
        <f aca="false">IFERROR(IF($G298="","",$G298/$E298),"")</f>
        <v/>
      </c>
      <c r="J298" s="11" t="str">
        <f aca="false">IF($G298="","",$G298+N($H298))</f>
        <v/>
      </c>
      <c r="K298" s="17" t="str">
        <f aca="false">IF($A298="","",TEXT($A298,"YYYY-MM"))</f>
        <v/>
      </c>
      <c r="L298" s="17" t="str">
        <f aca="false">IF($C298="","",$C298&amp;"|"&amp;COUNTIF($C$2:$C298,$C298))</f>
        <v/>
      </c>
    </row>
    <row r="299" customFormat="false" ht="15" hidden="false" customHeight="false" outlineLevel="0" collapsed="false">
      <c r="A299" s="18"/>
      <c r="B299" s="12"/>
      <c r="C299" s="12"/>
      <c r="D299" s="12"/>
      <c r="E299" s="19"/>
      <c r="F299" s="12"/>
      <c r="G299" s="20"/>
      <c r="H299" s="20"/>
      <c r="I299" s="11" t="str">
        <f aca="false">IFERROR(IF($G299="","",$G299/$E299),"")</f>
        <v/>
      </c>
      <c r="J299" s="11" t="str">
        <f aca="false">IF($G299="","",$G299+N($H299))</f>
        <v/>
      </c>
      <c r="K299" s="17" t="str">
        <f aca="false">IF($A299="","",TEXT($A299,"YYYY-MM"))</f>
        <v/>
      </c>
      <c r="L299" s="17" t="str">
        <f aca="false">IF($C299="","",$C299&amp;"|"&amp;COUNTIF($C$2:$C299,$C299))</f>
        <v/>
      </c>
    </row>
    <row r="300" customFormat="false" ht="15" hidden="false" customHeight="false" outlineLevel="0" collapsed="false">
      <c r="A300" s="18"/>
      <c r="B300" s="12"/>
      <c r="C300" s="12"/>
      <c r="D300" s="12"/>
      <c r="E300" s="19"/>
      <c r="F300" s="12"/>
      <c r="G300" s="20"/>
      <c r="H300" s="20"/>
      <c r="I300" s="11" t="str">
        <f aca="false">IFERROR(IF($G300="","",$G300/$E300),"")</f>
        <v/>
      </c>
      <c r="J300" s="11" t="str">
        <f aca="false">IF($G300="","",$G300+N($H300))</f>
        <v/>
      </c>
      <c r="K300" s="17" t="str">
        <f aca="false">IF($A300="","",TEXT($A300,"YYYY-MM"))</f>
        <v/>
      </c>
      <c r="L300" s="17" t="str">
        <f aca="false">IF($C300="","",$C300&amp;"|"&amp;COUNTIF($C$2:$C300,$C300))</f>
        <v/>
      </c>
    </row>
    <row r="301" customFormat="false" ht="15" hidden="false" customHeight="false" outlineLevel="0" collapsed="false">
      <c r="A301" s="18"/>
      <c r="B301" s="12"/>
      <c r="C301" s="12"/>
      <c r="D301" s="12"/>
      <c r="E301" s="19"/>
      <c r="F301" s="12"/>
      <c r="G301" s="20"/>
      <c r="H301" s="20"/>
      <c r="I301" s="11" t="str">
        <f aca="false">IFERROR(IF($G301="","",$G301/$E301),"")</f>
        <v/>
      </c>
      <c r="J301" s="11" t="str">
        <f aca="false">IF($G301="","",$G301+N($H301))</f>
        <v/>
      </c>
      <c r="K301" s="17" t="str">
        <f aca="false">IF($A301="","",TEXT($A301,"YYYY-MM"))</f>
        <v/>
      </c>
      <c r="L301" s="17" t="str">
        <f aca="false">IF($C301="","",$C301&amp;"|"&amp;COUNTIF($C$2:$C301,$C301))</f>
        <v/>
      </c>
    </row>
    <row r="302" customFormat="false" ht="15" hidden="false" customHeight="false" outlineLevel="0" collapsed="false">
      <c r="A302" s="18"/>
      <c r="B302" s="12"/>
      <c r="C302" s="12"/>
      <c r="D302" s="12"/>
      <c r="E302" s="19"/>
      <c r="F302" s="12"/>
      <c r="G302" s="20"/>
      <c r="H302" s="20"/>
      <c r="I302" s="11" t="str">
        <f aca="false">IFERROR(IF($G302="","",$G302/$E302),"")</f>
        <v/>
      </c>
      <c r="J302" s="11" t="str">
        <f aca="false">IF($G302="","",$G302+N($H302))</f>
        <v/>
      </c>
      <c r="K302" s="17" t="str">
        <f aca="false">IF($A302="","",TEXT($A302,"YYYY-MM"))</f>
        <v/>
      </c>
      <c r="L302" s="17" t="str">
        <f aca="false">IF($C302="","",$C302&amp;"|"&amp;COUNTIF($C$2:$C302,$C302))</f>
        <v/>
      </c>
    </row>
    <row r="303" customFormat="false" ht="15" hidden="false" customHeight="false" outlineLevel="0" collapsed="false">
      <c r="A303" s="18"/>
      <c r="B303" s="12"/>
      <c r="C303" s="12"/>
      <c r="D303" s="12"/>
      <c r="E303" s="19"/>
      <c r="F303" s="12"/>
      <c r="G303" s="20"/>
      <c r="H303" s="20"/>
      <c r="I303" s="11" t="str">
        <f aca="false">IFERROR(IF($G303="","",$G303/$E303),"")</f>
        <v/>
      </c>
      <c r="J303" s="11" t="str">
        <f aca="false">IF($G303="","",$G303+N($H303))</f>
        <v/>
      </c>
      <c r="K303" s="17" t="str">
        <f aca="false">IF($A303="","",TEXT($A303,"YYYY-MM"))</f>
        <v/>
      </c>
      <c r="L303" s="17" t="str">
        <f aca="false">IF($C303="","",$C303&amp;"|"&amp;COUNTIF($C$2:$C303,$C303))</f>
        <v/>
      </c>
    </row>
    <row r="304" customFormat="false" ht="15" hidden="false" customHeight="false" outlineLevel="0" collapsed="false">
      <c r="A304" s="18"/>
      <c r="B304" s="12"/>
      <c r="C304" s="12"/>
      <c r="D304" s="12"/>
      <c r="E304" s="19"/>
      <c r="F304" s="12"/>
      <c r="G304" s="20"/>
      <c r="H304" s="20"/>
      <c r="I304" s="11" t="str">
        <f aca="false">IFERROR(IF($G304="","",$G304/$E304),"")</f>
        <v/>
      </c>
      <c r="J304" s="11" t="str">
        <f aca="false">IF($G304="","",$G304+N($H304))</f>
        <v/>
      </c>
      <c r="K304" s="17" t="str">
        <f aca="false">IF($A304="","",TEXT($A304,"YYYY-MM"))</f>
        <v/>
      </c>
      <c r="L304" s="17" t="str">
        <f aca="false">IF($C304="","",$C304&amp;"|"&amp;COUNTIF($C$2:$C304,$C304))</f>
        <v/>
      </c>
    </row>
    <row r="305" customFormat="false" ht="15" hidden="false" customHeight="false" outlineLevel="0" collapsed="false">
      <c r="A305" s="18"/>
      <c r="B305" s="12"/>
      <c r="C305" s="12"/>
      <c r="D305" s="12"/>
      <c r="E305" s="19"/>
      <c r="F305" s="12"/>
      <c r="G305" s="20"/>
      <c r="H305" s="20"/>
      <c r="I305" s="11" t="str">
        <f aca="false">IFERROR(IF($G305="","",$G305/$E305),"")</f>
        <v/>
      </c>
      <c r="J305" s="11" t="str">
        <f aca="false">IF($G305="","",$G305+N($H305))</f>
        <v/>
      </c>
      <c r="K305" s="17" t="str">
        <f aca="false">IF($A305="","",TEXT($A305,"YYYY-MM"))</f>
        <v/>
      </c>
      <c r="L305" s="17" t="str">
        <f aca="false">IF($C305="","",$C305&amp;"|"&amp;COUNTIF($C$2:$C305,$C305))</f>
        <v/>
      </c>
    </row>
    <row r="306" customFormat="false" ht="15" hidden="false" customHeight="false" outlineLevel="0" collapsed="false">
      <c r="A306" s="18"/>
      <c r="B306" s="12"/>
      <c r="C306" s="12"/>
      <c r="D306" s="12"/>
      <c r="E306" s="19"/>
      <c r="F306" s="12"/>
      <c r="G306" s="20"/>
      <c r="H306" s="20"/>
      <c r="I306" s="11" t="str">
        <f aca="false">IFERROR(IF($G306="","",$G306/$E306),"")</f>
        <v/>
      </c>
      <c r="J306" s="11" t="str">
        <f aca="false">IF($G306="","",$G306+N($H306))</f>
        <v/>
      </c>
      <c r="K306" s="17" t="str">
        <f aca="false">IF($A306="","",TEXT($A306,"YYYY-MM"))</f>
        <v/>
      </c>
      <c r="L306" s="17" t="str">
        <f aca="false">IF($C306="","",$C306&amp;"|"&amp;COUNTIF($C$2:$C306,$C306))</f>
        <v/>
      </c>
    </row>
    <row r="307" customFormat="false" ht="15" hidden="false" customHeight="false" outlineLevel="0" collapsed="false">
      <c r="A307" s="18"/>
      <c r="B307" s="12"/>
      <c r="C307" s="12"/>
      <c r="D307" s="12"/>
      <c r="E307" s="19"/>
      <c r="F307" s="12"/>
      <c r="G307" s="20"/>
      <c r="H307" s="20"/>
      <c r="I307" s="11" t="str">
        <f aca="false">IFERROR(IF($G307="","",$G307/$E307),"")</f>
        <v/>
      </c>
      <c r="J307" s="11" t="str">
        <f aca="false">IF($G307="","",$G307+N($H307))</f>
        <v/>
      </c>
      <c r="K307" s="17" t="str">
        <f aca="false">IF($A307="","",TEXT($A307,"YYYY-MM"))</f>
        <v/>
      </c>
      <c r="L307" s="17" t="str">
        <f aca="false">IF($C307="","",$C307&amp;"|"&amp;COUNTIF($C$2:$C307,$C307))</f>
        <v/>
      </c>
    </row>
    <row r="308" customFormat="false" ht="15" hidden="false" customHeight="false" outlineLevel="0" collapsed="false">
      <c r="A308" s="18"/>
      <c r="B308" s="12"/>
      <c r="C308" s="12"/>
      <c r="D308" s="12"/>
      <c r="E308" s="19"/>
      <c r="F308" s="12"/>
      <c r="G308" s="20"/>
      <c r="H308" s="20"/>
      <c r="I308" s="11" t="str">
        <f aca="false">IFERROR(IF($G308="","",$G308/$E308),"")</f>
        <v/>
      </c>
      <c r="J308" s="11" t="str">
        <f aca="false">IF($G308="","",$G308+N($H308))</f>
        <v/>
      </c>
      <c r="K308" s="17" t="str">
        <f aca="false">IF($A308="","",TEXT($A308,"YYYY-MM"))</f>
        <v/>
      </c>
      <c r="L308" s="17" t="str">
        <f aca="false">IF($C308="","",$C308&amp;"|"&amp;COUNTIF($C$2:$C308,$C308))</f>
        <v/>
      </c>
    </row>
    <row r="309" customFormat="false" ht="15" hidden="false" customHeight="false" outlineLevel="0" collapsed="false">
      <c r="A309" s="18"/>
      <c r="B309" s="12"/>
      <c r="C309" s="12"/>
      <c r="D309" s="12"/>
      <c r="E309" s="19"/>
      <c r="F309" s="12"/>
      <c r="G309" s="20"/>
      <c r="H309" s="20"/>
      <c r="I309" s="11" t="str">
        <f aca="false">IFERROR(IF($G309="","",$G309/$E309),"")</f>
        <v/>
      </c>
      <c r="J309" s="11" t="str">
        <f aca="false">IF($G309="","",$G309+N($H309))</f>
        <v/>
      </c>
      <c r="K309" s="17" t="str">
        <f aca="false">IF($A309="","",TEXT($A309,"YYYY-MM"))</f>
        <v/>
      </c>
      <c r="L309" s="17" t="str">
        <f aca="false">IF($C309="","",$C309&amp;"|"&amp;COUNTIF($C$2:$C309,$C309))</f>
        <v/>
      </c>
    </row>
    <row r="310" customFormat="false" ht="15" hidden="false" customHeight="false" outlineLevel="0" collapsed="false">
      <c r="A310" s="18"/>
      <c r="B310" s="12"/>
      <c r="C310" s="12"/>
      <c r="D310" s="12"/>
      <c r="E310" s="19"/>
      <c r="F310" s="12"/>
      <c r="G310" s="20"/>
      <c r="H310" s="20"/>
      <c r="I310" s="11" t="str">
        <f aca="false">IFERROR(IF($G310="","",$G310/$E310),"")</f>
        <v/>
      </c>
      <c r="J310" s="11" t="str">
        <f aca="false">IF($G310="","",$G310+N($H310))</f>
        <v/>
      </c>
      <c r="K310" s="17" t="str">
        <f aca="false">IF($A310="","",TEXT($A310,"YYYY-MM"))</f>
        <v/>
      </c>
      <c r="L310" s="17" t="str">
        <f aca="false">IF($C310="","",$C310&amp;"|"&amp;COUNTIF($C$2:$C310,$C310))</f>
        <v/>
      </c>
    </row>
    <row r="311" customFormat="false" ht="15" hidden="false" customHeight="false" outlineLevel="0" collapsed="false">
      <c r="A311" s="18"/>
      <c r="B311" s="12"/>
      <c r="C311" s="12"/>
      <c r="D311" s="12"/>
      <c r="E311" s="19"/>
      <c r="F311" s="12"/>
      <c r="G311" s="20"/>
      <c r="H311" s="20"/>
      <c r="I311" s="11" t="str">
        <f aca="false">IFERROR(IF($G311="","",$G311/$E311),"")</f>
        <v/>
      </c>
      <c r="J311" s="11" t="str">
        <f aca="false">IF($G311="","",$G311+N($H311))</f>
        <v/>
      </c>
      <c r="K311" s="17" t="str">
        <f aca="false">IF($A311="","",TEXT($A311,"YYYY-MM"))</f>
        <v/>
      </c>
      <c r="L311" s="17" t="str">
        <f aca="false">IF($C311="","",$C311&amp;"|"&amp;COUNTIF($C$2:$C311,$C311))</f>
        <v/>
      </c>
    </row>
    <row r="312" customFormat="false" ht="15" hidden="false" customHeight="false" outlineLevel="0" collapsed="false">
      <c r="A312" s="18"/>
      <c r="B312" s="12"/>
      <c r="C312" s="12"/>
      <c r="D312" s="12"/>
      <c r="E312" s="19"/>
      <c r="F312" s="12"/>
      <c r="G312" s="20"/>
      <c r="H312" s="20"/>
      <c r="I312" s="11" t="str">
        <f aca="false">IFERROR(IF($G312="","",$G312/$E312),"")</f>
        <v/>
      </c>
      <c r="J312" s="11" t="str">
        <f aca="false">IF($G312="","",$G312+N($H312))</f>
        <v/>
      </c>
      <c r="K312" s="17" t="str">
        <f aca="false">IF($A312="","",TEXT($A312,"YYYY-MM"))</f>
        <v/>
      </c>
      <c r="L312" s="17" t="str">
        <f aca="false">IF($C312="","",$C312&amp;"|"&amp;COUNTIF($C$2:$C312,$C312))</f>
        <v/>
      </c>
    </row>
    <row r="313" customFormat="false" ht="15" hidden="false" customHeight="false" outlineLevel="0" collapsed="false">
      <c r="A313" s="18"/>
      <c r="B313" s="12"/>
      <c r="C313" s="12"/>
      <c r="D313" s="12"/>
      <c r="E313" s="19"/>
      <c r="F313" s="12"/>
      <c r="G313" s="20"/>
      <c r="H313" s="20"/>
      <c r="I313" s="11" t="str">
        <f aca="false">IFERROR(IF($G313="","",$G313/$E313),"")</f>
        <v/>
      </c>
      <c r="J313" s="11" t="str">
        <f aca="false">IF($G313="","",$G313+N($H313))</f>
        <v/>
      </c>
      <c r="K313" s="17" t="str">
        <f aca="false">IF($A313="","",TEXT($A313,"YYYY-MM"))</f>
        <v/>
      </c>
      <c r="L313" s="17" t="str">
        <f aca="false">IF($C313="","",$C313&amp;"|"&amp;COUNTIF($C$2:$C313,$C313))</f>
        <v/>
      </c>
    </row>
    <row r="314" customFormat="false" ht="15" hidden="false" customHeight="false" outlineLevel="0" collapsed="false">
      <c r="A314" s="18"/>
      <c r="B314" s="12"/>
      <c r="C314" s="12"/>
      <c r="D314" s="12"/>
      <c r="E314" s="19"/>
      <c r="F314" s="12"/>
      <c r="G314" s="20"/>
      <c r="H314" s="20"/>
      <c r="I314" s="11" t="str">
        <f aca="false">IFERROR(IF($G314="","",$G314/$E314),"")</f>
        <v/>
      </c>
      <c r="J314" s="11" t="str">
        <f aca="false">IF($G314="","",$G314+N($H314))</f>
        <v/>
      </c>
      <c r="K314" s="17" t="str">
        <f aca="false">IF($A314="","",TEXT($A314,"YYYY-MM"))</f>
        <v/>
      </c>
      <c r="L314" s="17" t="str">
        <f aca="false">IF($C314="","",$C314&amp;"|"&amp;COUNTIF($C$2:$C314,$C314))</f>
        <v/>
      </c>
    </row>
    <row r="315" customFormat="false" ht="15" hidden="false" customHeight="false" outlineLevel="0" collapsed="false">
      <c r="A315" s="18"/>
      <c r="B315" s="12"/>
      <c r="C315" s="12"/>
      <c r="D315" s="12"/>
      <c r="E315" s="19"/>
      <c r="F315" s="12"/>
      <c r="G315" s="20"/>
      <c r="H315" s="20"/>
      <c r="I315" s="11" t="str">
        <f aca="false">IFERROR(IF($G315="","",$G315/$E315),"")</f>
        <v/>
      </c>
      <c r="J315" s="11" t="str">
        <f aca="false">IF($G315="","",$G315+N($H315))</f>
        <v/>
      </c>
      <c r="K315" s="17" t="str">
        <f aca="false">IF($A315="","",TEXT($A315,"YYYY-MM"))</f>
        <v/>
      </c>
      <c r="L315" s="17" t="str">
        <f aca="false">IF($C315="","",$C315&amp;"|"&amp;COUNTIF($C$2:$C315,$C315))</f>
        <v/>
      </c>
    </row>
    <row r="316" customFormat="false" ht="15" hidden="false" customHeight="false" outlineLevel="0" collapsed="false">
      <c r="A316" s="18"/>
      <c r="B316" s="12"/>
      <c r="C316" s="12"/>
      <c r="D316" s="12"/>
      <c r="E316" s="19"/>
      <c r="F316" s="12"/>
      <c r="G316" s="20"/>
      <c r="H316" s="20"/>
      <c r="I316" s="11" t="str">
        <f aca="false">IFERROR(IF($G316="","",$G316/$E316),"")</f>
        <v/>
      </c>
      <c r="J316" s="11" t="str">
        <f aca="false">IF($G316="","",$G316+N($H316))</f>
        <v/>
      </c>
      <c r="K316" s="17" t="str">
        <f aca="false">IF($A316="","",TEXT($A316,"YYYY-MM"))</f>
        <v/>
      </c>
      <c r="L316" s="17" t="str">
        <f aca="false">IF($C316="","",$C316&amp;"|"&amp;COUNTIF($C$2:$C316,$C316))</f>
        <v/>
      </c>
    </row>
    <row r="317" customFormat="false" ht="15" hidden="false" customHeight="false" outlineLevel="0" collapsed="false">
      <c r="A317" s="18"/>
      <c r="B317" s="12"/>
      <c r="C317" s="12"/>
      <c r="D317" s="12"/>
      <c r="E317" s="19"/>
      <c r="F317" s="12"/>
      <c r="G317" s="20"/>
      <c r="H317" s="20"/>
      <c r="I317" s="11" t="str">
        <f aca="false">IFERROR(IF($G317="","",$G317/$E317),"")</f>
        <v/>
      </c>
      <c r="J317" s="11" t="str">
        <f aca="false">IF($G317="","",$G317+N($H317))</f>
        <v/>
      </c>
      <c r="K317" s="17" t="str">
        <f aca="false">IF($A317="","",TEXT($A317,"YYYY-MM"))</f>
        <v/>
      </c>
      <c r="L317" s="17" t="str">
        <f aca="false">IF($C317="","",$C317&amp;"|"&amp;COUNTIF($C$2:$C317,$C317))</f>
        <v/>
      </c>
    </row>
    <row r="318" customFormat="false" ht="15" hidden="false" customHeight="false" outlineLevel="0" collapsed="false">
      <c r="A318" s="18"/>
      <c r="B318" s="12"/>
      <c r="C318" s="12"/>
      <c r="D318" s="12"/>
      <c r="E318" s="19"/>
      <c r="F318" s="12"/>
      <c r="G318" s="20"/>
      <c r="H318" s="20"/>
      <c r="I318" s="11" t="str">
        <f aca="false">IFERROR(IF($G318="","",$G318/$E318),"")</f>
        <v/>
      </c>
      <c r="J318" s="11" t="str">
        <f aca="false">IF($G318="","",$G318+N($H318))</f>
        <v/>
      </c>
      <c r="K318" s="17" t="str">
        <f aca="false">IF($A318="","",TEXT($A318,"YYYY-MM"))</f>
        <v/>
      </c>
      <c r="L318" s="17" t="str">
        <f aca="false">IF($C318="","",$C318&amp;"|"&amp;COUNTIF($C$2:$C318,$C318))</f>
        <v/>
      </c>
    </row>
    <row r="319" customFormat="false" ht="15" hidden="false" customHeight="false" outlineLevel="0" collapsed="false">
      <c r="A319" s="18"/>
      <c r="B319" s="12"/>
      <c r="C319" s="12"/>
      <c r="D319" s="12"/>
      <c r="E319" s="19"/>
      <c r="F319" s="12"/>
      <c r="G319" s="20"/>
      <c r="H319" s="20"/>
      <c r="I319" s="11" t="str">
        <f aca="false">IFERROR(IF($G319="","",$G319/$E319),"")</f>
        <v/>
      </c>
      <c r="J319" s="11" t="str">
        <f aca="false">IF($G319="","",$G319+N($H319))</f>
        <v/>
      </c>
      <c r="K319" s="17" t="str">
        <f aca="false">IF($A319="","",TEXT($A319,"YYYY-MM"))</f>
        <v/>
      </c>
      <c r="L319" s="17" t="str">
        <f aca="false">IF($C319="","",$C319&amp;"|"&amp;COUNTIF($C$2:$C319,$C319))</f>
        <v/>
      </c>
    </row>
    <row r="320" customFormat="false" ht="15" hidden="false" customHeight="false" outlineLevel="0" collapsed="false">
      <c r="A320" s="18"/>
      <c r="B320" s="12"/>
      <c r="C320" s="12"/>
      <c r="D320" s="12"/>
      <c r="E320" s="19"/>
      <c r="F320" s="12"/>
      <c r="G320" s="20"/>
      <c r="H320" s="20"/>
      <c r="I320" s="11" t="str">
        <f aca="false">IFERROR(IF($G320="","",$G320/$E320),"")</f>
        <v/>
      </c>
      <c r="J320" s="11" t="str">
        <f aca="false">IF($G320="","",$G320+N($H320))</f>
        <v/>
      </c>
      <c r="K320" s="17" t="str">
        <f aca="false">IF($A320="","",TEXT($A320,"YYYY-MM"))</f>
        <v/>
      </c>
      <c r="L320" s="17" t="str">
        <f aca="false">IF($C320="","",$C320&amp;"|"&amp;COUNTIF($C$2:$C320,$C320))</f>
        <v/>
      </c>
    </row>
    <row r="321" customFormat="false" ht="15" hidden="false" customHeight="false" outlineLevel="0" collapsed="false">
      <c r="A321" s="18"/>
      <c r="B321" s="12"/>
      <c r="C321" s="12"/>
      <c r="D321" s="12"/>
      <c r="E321" s="19"/>
      <c r="F321" s="12"/>
      <c r="G321" s="20"/>
      <c r="H321" s="20"/>
      <c r="I321" s="11" t="str">
        <f aca="false">IFERROR(IF($G321="","",$G321/$E321),"")</f>
        <v/>
      </c>
      <c r="J321" s="11" t="str">
        <f aca="false">IF($G321="","",$G321+N($H321))</f>
        <v/>
      </c>
      <c r="K321" s="17" t="str">
        <f aca="false">IF($A321="","",TEXT($A321,"YYYY-MM"))</f>
        <v/>
      </c>
      <c r="L321" s="17" t="str">
        <f aca="false">IF($C321="","",$C321&amp;"|"&amp;COUNTIF($C$2:$C321,$C321))</f>
        <v/>
      </c>
    </row>
    <row r="322" customFormat="false" ht="15" hidden="false" customHeight="false" outlineLevel="0" collapsed="false">
      <c r="A322" s="18"/>
      <c r="B322" s="12"/>
      <c r="C322" s="12"/>
      <c r="D322" s="12"/>
      <c r="E322" s="19"/>
      <c r="F322" s="12"/>
      <c r="G322" s="20"/>
      <c r="H322" s="20"/>
      <c r="I322" s="11" t="str">
        <f aca="false">IFERROR(IF($G322="","",$G322/$E322),"")</f>
        <v/>
      </c>
      <c r="J322" s="11" t="str">
        <f aca="false">IF($G322="","",$G322+N($H322))</f>
        <v/>
      </c>
      <c r="K322" s="17" t="str">
        <f aca="false">IF($A322="","",TEXT($A322,"YYYY-MM"))</f>
        <v/>
      </c>
      <c r="L322" s="17" t="str">
        <f aca="false">IF($C322="","",$C322&amp;"|"&amp;COUNTIF($C$2:$C322,$C322))</f>
        <v/>
      </c>
    </row>
    <row r="323" customFormat="false" ht="15" hidden="false" customHeight="false" outlineLevel="0" collapsed="false">
      <c r="A323" s="18"/>
      <c r="B323" s="12"/>
      <c r="C323" s="12"/>
      <c r="D323" s="12"/>
      <c r="E323" s="19"/>
      <c r="F323" s="12"/>
      <c r="G323" s="20"/>
      <c r="H323" s="20"/>
      <c r="I323" s="11" t="str">
        <f aca="false">IFERROR(IF($G323="","",$G323/$E323),"")</f>
        <v/>
      </c>
      <c r="J323" s="11" t="str">
        <f aca="false">IF($G323="","",$G323+N($H323))</f>
        <v/>
      </c>
      <c r="K323" s="17" t="str">
        <f aca="false">IF($A323="","",TEXT($A323,"YYYY-MM"))</f>
        <v/>
      </c>
      <c r="L323" s="17" t="str">
        <f aca="false">IF($C323="","",$C323&amp;"|"&amp;COUNTIF($C$2:$C323,$C323))</f>
        <v/>
      </c>
    </row>
    <row r="324" customFormat="false" ht="15" hidden="false" customHeight="false" outlineLevel="0" collapsed="false">
      <c r="A324" s="18"/>
      <c r="B324" s="12"/>
      <c r="C324" s="12"/>
      <c r="D324" s="12"/>
      <c r="E324" s="19"/>
      <c r="F324" s="12"/>
      <c r="G324" s="20"/>
      <c r="H324" s="20"/>
      <c r="I324" s="11" t="str">
        <f aca="false">IFERROR(IF($G324="","",$G324/$E324),"")</f>
        <v/>
      </c>
      <c r="J324" s="11" t="str">
        <f aca="false">IF($G324="","",$G324+N($H324))</f>
        <v/>
      </c>
      <c r="K324" s="17" t="str">
        <f aca="false">IF($A324="","",TEXT($A324,"YYYY-MM"))</f>
        <v/>
      </c>
      <c r="L324" s="17" t="str">
        <f aca="false">IF($C324="","",$C324&amp;"|"&amp;COUNTIF($C$2:$C324,$C324))</f>
        <v/>
      </c>
    </row>
    <row r="325" customFormat="false" ht="15" hidden="false" customHeight="false" outlineLevel="0" collapsed="false">
      <c r="A325" s="18"/>
      <c r="B325" s="12"/>
      <c r="C325" s="12"/>
      <c r="D325" s="12"/>
      <c r="E325" s="19"/>
      <c r="F325" s="12"/>
      <c r="G325" s="20"/>
      <c r="H325" s="20"/>
      <c r="I325" s="11" t="str">
        <f aca="false">IFERROR(IF($G325="","",$G325/$E325),"")</f>
        <v/>
      </c>
      <c r="J325" s="11" t="str">
        <f aca="false">IF($G325="","",$G325+N($H325))</f>
        <v/>
      </c>
      <c r="K325" s="17" t="str">
        <f aca="false">IF($A325="","",TEXT($A325,"YYYY-MM"))</f>
        <v/>
      </c>
      <c r="L325" s="17" t="str">
        <f aca="false">IF($C325="","",$C325&amp;"|"&amp;COUNTIF($C$2:$C325,$C325))</f>
        <v/>
      </c>
    </row>
    <row r="326" customFormat="false" ht="15" hidden="false" customHeight="false" outlineLevel="0" collapsed="false">
      <c r="A326" s="18"/>
      <c r="B326" s="12"/>
      <c r="C326" s="12"/>
      <c r="D326" s="12"/>
      <c r="E326" s="19"/>
      <c r="F326" s="12"/>
      <c r="G326" s="20"/>
      <c r="H326" s="20"/>
      <c r="I326" s="11" t="str">
        <f aca="false">IFERROR(IF($G326="","",$G326/$E326),"")</f>
        <v/>
      </c>
      <c r="J326" s="11" t="str">
        <f aca="false">IF($G326="","",$G326+N($H326))</f>
        <v/>
      </c>
      <c r="K326" s="17" t="str">
        <f aca="false">IF($A326="","",TEXT($A326,"YYYY-MM"))</f>
        <v/>
      </c>
      <c r="L326" s="17" t="str">
        <f aca="false">IF($C326="","",$C326&amp;"|"&amp;COUNTIF($C$2:$C326,$C326))</f>
        <v/>
      </c>
    </row>
    <row r="327" customFormat="false" ht="15" hidden="false" customHeight="false" outlineLevel="0" collapsed="false">
      <c r="A327" s="18"/>
      <c r="B327" s="12"/>
      <c r="C327" s="12"/>
      <c r="D327" s="12"/>
      <c r="E327" s="19"/>
      <c r="F327" s="12"/>
      <c r="G327" s="20"/>
      <c r="H327" s="20"/>
      <c r="I327" s="11" t="str">
        <f aca="false">IFERROR(IF($G327="","",$G327/$E327),"")</f>
        <v/>
      </c>
      <c r="J327" s="11" t="str">
        <f aca="false">IF($G327="","",$G327+N($H327))</f>
        <v/>
      </c>
      <c r="K327" s="17" t="str">
        <f aca="false">IF($A327="","",TEXT($A327,"YYYY-MM"))</f>
        <v/>
      </c>
      <c r="L327" s="17" t="str">
        <f aca="false">IF($C327="","",$C327&amp;"|"&amp;COUNTIF($C$2:$C327,$C327))</f>
        <v/>
      </c>
    </row>
    <row r="328" customFormat="false" ht="15" hidden="false" customHeight="false" outlineLevel="0" collapsed="false">
      <c r="A328" s="18"/>
      <c r="B328" s="12"/>
      <c r="C328" s="12"/>
      <c r="D328" s="12"/>
      <c r="E328" s="19"/>
      <c r="F328" s="12"/>
      <c r="G328" s="20"/>
      <c r="H328" s="20"/>
      <c r="I328" s="11" t="str">
        <f aca="false">IFERROR(IF($G328="","",$G328/$E328),"")</f>
        <v/>
      </c>
      <c r="J328" s="11" t="str">
        <f aca="false">IF($G328="","",$G328+N($H328))</f>
        <v/>
      </c>
      <c r="K328" s="17" t="str">
        <f aca="false">IF($A328="","",TEXT($A328,"YYYY-MM"))</f>
        <v/>
      </c>
      <c r="L328" s="17" t="str">
        <f aca="false">IF($C328="","",$C328&amp;"|"&amp;COUNTIF($C$2:$C328,$C328))</f>
        <v/>
      </c>
    </row>
    <row r="329" customFormat="false" ht="15" hidden="false" customHeight="false" outlineLevel="0" collapsed="false">
      <c r="A329" s="18"/>
      <c r="B329" s="12"/>
      <c r="C329" s="12"/>
      <c r="D329" s="12"/>
      <c r="E329" s="19"/>
      <c r="F329" s="12"/>
      <c r="G329" s="20"/>
      <c r="H329" s="20"/>
      <c r="I329" s="11" t="str">
        <f aca="false">IFERROR(IF($G329="","",$G329/$E329),"")</f>
        <v/>
      </c>
      <c r="J329" s="11" t="str">
        <f aca="false">IF($G329="","",$G329+N($H329))</f>
        <v/>
      </c>
      <c r="K329" s="17" t="str">
        <f aca="false">IF($A329="","",TEXT($A329,"YYYY-MM"))</f>
        <v/>
      </c>
      <c r="L329" s="17" t="str">
        <f aca="false">IF($C329="","",$C329&amp;"|"&amp;COUNTIF($C$2:$C329,$C329))</f>
        <v/>
      </c>
    </row>
    <row r="330" customFormat="false" ht="15" hidden="false" customHeight="false" outlineLevel="0" collapsed="false">
      <c r="A330" s="18"/>
      <c r="B330" s="12"/>
      <c r="C330" s="12"/>
      <c r="D330" s="12"/>
      <c r="E330" s="19"/>
      <c r="F330" s="12"/>
      <c r="G330" s="20"/>
      <c r="H330" s="20"/>
      <c r="I330" s="11" t="str">
        <f aca="false">IFERROR(IF($G330="","",$G330/$E330),"")</f>
        <v/>
      </c>
      <c r="J330" s="11" t="str">
        <f aca="false">IF($G330="","",$G330+N($H330))</f>
        <v/>
      </c>
      <c r="K330" s="17" t="str">
        <f aca="false">IF($A330="","",TEXT($A330,"YYYY-MM"))</f>
        <v/>
      </c>
      <c r="L330" s="17" t="str">
        <f aca="false">IF($C330="","",$C330&amp;"|"&amp;COUNTIF($C$2:$C330,$C330))</f>
        <v/>
      </c>
    </row>
    <row r="331" customFormat="false" ht="15" hidden="false" customHeight="false" outlineLevel="0" collapsed="false">
      <c r="A331" s="18"/>
      <c r="B331" s="12"/>
      <c r="C331" s="12"/>
      <c r="D331" s="12"/>
      <c r="E331" s="19"/>
      <c r="F331" s="12"/>
      <c r="G331" s="20"/>
      <c r="H331" s="20"/>
      <c r="I331" s="11" t="str">
        <f aca="false">IFERROR(IF($G331="","",$G331/$E331),"")</f>
        <v/>
      </c>
      <c r="J331" s="11" t="str">
        <f aca="false">IF($G331="","",$G331+N($H331))</f>
        <v/>
      </c>
      <c r="K331" s="17" t="str">
        <f aca="false">IF($A331="","",TEXT($A331,"YYYY-MM"))</f>
        <v/>
      </c>
      <c r="L331" s="17" t="str">
        <f aca="false">IF($C331="","",$C331&amp;"|"&amp;COUNTIF($C$2:$C331,$C331))</f>
        <v/>
      </c>
    </row>
    <row r="332" customFormat="false" ht="15" hidden="false" customHeight="false" outlineLevel="0" collapsed="false">
      <c r="A332" s="18"/>
      <c r="B332" s="12"/>
      <c r="C332" s="12"/>
      <c r="D332" s="12"/>
      <c r="E332" s="19"/>
      <c r="F332" s="12"/>
      <c r="G332" s="20"/>
      <c r="H332" s="20"/>
      <c r="I332" s="11" t="str">
        <f aca="false">IFERROR(IF($G332="","",$G332/$E332),"")</f>
        <v/>
      </c>
      <c r="J332" s="11" t="str">
        <f aca="false">IF($G332="","",$G332+N($H332))</f>
        <v/>
      </c>
      <c r="K332" s="17" t="str">
        <f aca="false">IF($A332="","",TEXT($A332,"YYYY-MM"))</f>
        <v/>
      </c>
      <c r="L332" s="17" t="str">
        <f aca="false">IF($C332="","",$C332&amp;"|"&amp;COUNTIF($C$2:$C332,$C332))</f>
        <v/>
      </c>
    </row>
    <row r="333" customFormat="false" ht="15" hidden="false" customHeight="false" outlineLevel="0" collapsed="false">
      <c r="A333" s="18"/>
      <c r="B333" s="12"/>
      <c r="C333" s="12"/>
      <c r="D333" s="12"/>
      <c r="E333" s="19"/>
      <c r="F333" s="12"/>
      <c r="G333" s="20"/>
      <c r="H333" s="20"/>
      <c r="I333" s="11" t="str">
        <f aca="false">IFERROR(IF($G333="","",$G333/$E333),"")</f>
        <v/>
      </c>
      <c r="J333" s="11" t="str">
        <f aca="false">IF($G333="","",$G333+N($H333))</f>
        <v/>
      </c>
      <c r="K333" s="17" t="str">
        <f aca="false">IF($A333="","",TEXT($A333,"YYYY-MM"))</f>
        <v/>
      </c>
      <c r="L333" s="17" t="str">
        <f aca="false">IF($C333="","",$C333&amp;"|"&amp;COUNTIF($C$2:$C333,$C333))</f>
        <v/>
      </c>
    </row>
    <row r="334" customFormat="false" ht="15" hidden="false" customHeight="false" outlineLevel="0" collapsed="false">
      <c r="A334" s="18"/>
      <c r="B334" s="12"/>
      <c r="C334" s="12"/>
      <c r="D334" s="12"/>
      <c r="E334" s="19"/>
      <c r="F334" s="12"/>
      <c r="G334" s="20"/>
      <c r="H334" s="20"/>
      <c r="I334" s="11" t="str">
        <f aca="false">IFERROR(IF($G334="","",$G334/$E334),"")</f>
        <v/>
      </c>
      <c r="J334" s="11" t="str">
        <f aca="false">IF($G334="","",$G334+N($H334))</f>
        <v/>
      </c>
      <c r="K334" s="17" t="str">
        <f aca="false">IF($A334="","",TEXT($A334,"YYYY-MM"))</f>
        <v/>
      </c>
      <c r="L334" s="17" t="str">
        <f aca="false">IF($C334="","",$C334&amp;"|"&amp;COUNTIF($C$2:$C334,$C334))</f>
        <v/>
      </c>
    </row>
    <row r="335" customFormat="false" ht="15" hidden="false" customHeight="false" outlineLevel="0" collapsed="false">
      <c r="A335" s="18"/>
      <c r="B335" s="12"/>
      <c r="C335" s="12"/>
      <c r="D335" s="12"/>
      <c r="E335" s="19"/>
      <c r="F335" s="12"/>
      <c r="G335" s="20"/>
      <c r="H335" s="20"/>
      <c r="I335" s="11" t="str">
        <f aca="false">IFERROR(IF($G335="","",$G335/$E335),"")</f>
        <v/>
      </c>
      <c r="J335" s="11" t="str">
        <f aca="false">IF($G335="","",$G335+N($H335))</f>
        <v/>
      </c>
      <c r="K335" s="17" t="str">
        <f aca="false">IF($A335="","",TEXT($A335,"YYYY-MM"))</f>
        <v/>
      </c>
      <c r="L335" s="17" t="str">
        <f aca="false">IF($C335="","",$C335&amp;"|"&amp;COUNTIF($C$2:$C335,$C335))</f>
        <v/>
      </c>
    </row>
    <row r="336" customFormat="false" ht="15" hidden="false" customHeight="false" outlineLevel="0" collapsed="false">
      <c r="A336" s="18"/>
      <c r="B336" s="12"/>
      <c r="C336" s="12"/>
      <c r="D336" s="12"/>
      <c r="E336" s="19"/>
      <c r="F336" s="12"/>
      <c r="G336" s="20"/>
      <c r="H336" s="20"/>
      <c r="I336" s="11" t="str">
        <f aca="false">IFERROR(IF($G336="","",$G336/$E336),"")</f>
        <v/>
      </c>
      <c r="J336" s="11" t="str">
        <f aca="false">IF($G336="","",$G336+N($H336))</f>
        <v/>
      </c>
      <c r="K336" s="17" t="str">
        <f aca="false">IF($A336="","",TEXT($A336,"YYYY-MM"))</f>
        <v/>
      </c>
      <c r="L336" s="17" t="str">
        <f aca="false">IF($C336="","",$C336&amp;"|"&amp;COUNTIF($C$2:$C336,$C336))</f>
        <v/>
      </c>
    </row>
    <row r="337" customFormat="false" ht="15" hidden="false" customHeight="false" outlineLevel="0" collapsed="false">
      <c r="A337" s="18"/>
      <c r="B337" s="12"/>
      <c r="C337" s="12"/>
      <c r="D337" s="12"/>
      <c r="E337" s="19"/>
      <c r="F337" s="12"/>
      <c r="G337" s="20"/>
      <c r="H337" s="20"/>
      <c r="I337" s="11" t="str">
        <f aca="false">IFERROR(IF($G337="","",$G337/$E337),"")</f>
        <v/>
      </c>
      <c r="J337" s="11" t="str">
        <f aca="false">IF($G337="","",$G337+N($H337))</f>
        <v/>
      </c>
      <c r="K337" s="17" t="str">
        <f aca="false">IF($A337="","",TEXT($A337,"YYYY-MM"))</f>
        <v/>
      </c>
      <c r="L337" s="17" t="str">
        <f aca="false">IF($C337="","",$C337&amp;"|"&amp;COUNTIF($C$2:$C337,$C337))</f>
        <v/>
      </c>
    </row>
    <row r="338" customFormat="false" ht="15" hidden="false" customHeight="false" outlineLevel="0" collapsed="false">
      <c r="A338" s="18"/>
      <c r="B338" s="12"/>
      <c r="C338" s="12"/>
      <c r="D338" s="12"/>
      <c r="E338" s="19"/>
      <c r="F338" s="12"/>
      <c r="G338" s="20"/>
      <c r="H338" s="20"/>
      <c r="I338" s="11" t="str">
        <f aca="false">IFERROR(IF($G338="","",$G338/$E338),"")</f>
        <v/>
      </c>
      <c r="J338" s="11" t="str">
        <f aca="false">IF($G338="","",$G338+N($H338))</f>
        <v/>
      </c>
      <c r="K338" s="17" t="str">
        <f aca="false">IF($A338="","",TEXT($A338,"YYYY-MM"))</f>
        <v/>
      </c>
      <c r="L338" s="17" t="str">
        <f aca="false">IF($C338="","",$C338&amp;"|"&amp;COUNTIF($C$2:$C338,$C338))</f>
        <v/>
      </c>
    </row>
    <row r="339" customFormat="false" ht="15" hidden="false" customHeight="false" outlineLevel="0" collapsed="false">
      <c r="A339" s="18"/>
      <c r="B339" s="12"/>
      <c r="C339" s="12"/>
      <c r="D339" s="12"/>
      <c r="E339" s="19"/>
      <c r="F339" s="12"/>
      <c r="G339" s="20"/>
      <c r="H339" s="20"/>
      <c r="I339" s="11" t="str">
        <f aca="false">IFERROR(IF($G339="","",$G339/$E339),"")</f>
        <v/>
      </c>
      <c r="J339" s="11" t="str">
        <f aca="false">IF($G339="","",$G339+N($H339))</f>
        <v/>
      </c>
      <c r="K339" s="17" t="str">
        <f aca="false">IF($A339="","",TEXT($A339,"YYYY-MM"))</f>
        <v/>
      </c>
      <c r="L339" s="17" t="str">
        <f aca="false">IF($C339="","",$C339&amp;"|"&amp;COUNTIF($C$2:$C339,$C339))</f>
        <v/>
      </c>
    </row>
    <row r="340" customFormat="false" ht="15" hidden="false" customHeight="false" outlineLevel="0" collapsed="false">
      <c r="A340" s="18"/>
      <c r="B340" s="12"/>
      <c r="C340" s="12"/>
      <c r="D340" s="12"/>
      <c r="E340" s="19"/>
      <c r="F340" s="12"/>
      <c r="G340" s="20"/>
      <c r="H340" s="20"/>
      <c r="I340" s="11" t="str">
        <f aca="false">IFERROR(IF($G340="","",$G340/$E340),"")</f>
        <v/>
      </c>
      <c r="J340" s="11" t="str">
        <f aca="false">IF($G340="","",$G340+N($H340))</f>
        <v/>
      </c>
      <c r="K340" s="17" t="str">
        <f aca="false">IF($A340="","",TEXT($A340,"YYYY-MM"))</f>
        <v/>
      </c>
      <c r="L340" s="17" t="str">
        <f aca="false">IF($C340="","",$C340&amp;"|"&amp;COUNTIF($C$2:$C340,$C340))</f>
        <v/>
      </c>
    </row>
    <row r="341" customFormat="false" ht="15" hidden="false" customHeight="false" outlineLevel="0" collapsed="false">
      <c r="A341" s="18"/>
      <c r="B341" s="12"/>
      <c r="C341" s="12"/>
      <c r="D341" s="12"/>
      <c r="E341" s="19"/>
      <c r="F341" s="12"/>
      <c r="G341" s="20"/>
      <c r="H341" s="20"/>
      <c r="I341" s="11" t="str">
        <f aca="false">IFERROR(IF($G341="","",$G341/$E341),"")</f>
        <v/>
      </c>
      <c r="J341" s="11" t="str">
        <f aca="false">IF($G341="","",$G341+N($H341))</f>
        <v/>
      </c>
      <c r="K341" s="17" t="str">
        <f aca="false">IF($A341="","",TEXT($A341,"YYYY-MM"))</f>
        <v/>
      </c>
      <c r="L341" s="17" t="str">
        <f aca="false">IF($C341="","",$C341&amp;"|"&amp;COUNTIF($C$2:$C341,$C341))</f>
        <v/>
      </c>
    </row>
    <row r="342" customFormat="false" ht="15" hidden="false" customHeight="false" outlineLevel="0" collapsed="false">
      <c r="A342" s="18"/>
      <c r="B342" s="12"/>
      <c r="C342" s="12"/>
      <c r="D342" s="12"/>
      <c r="E342" s="19"/>
      <c r="F342" s="12"/>
      <c r="G342" s="20"/>
      <c r="H342" s="20"/>
      <c r="I342" s="11" t="str">
        <f aca="false">IFERROR(IF($G342="","",$G342/$E342),"")</f>
        <v/>
      </c>
      <c r="J342" s="11" t="str">
        <f aca="false">IF($G342="","",$G342+N($H342))</f>
        <v/>
      </c>
      <c r="K342" s="17" t="str">
        <f aca="false">IF($A342="","",TEXT($A342,"YYYY-MM"))</f>
        <v/>
      </c>
      <c r="L342" s="17" t="str">
        <f aca="false">IF($C342="","",$C342&amp;"|"&amp;COUNTIF($C$2:$C342,$C342))</f>
        <v/>
      </c>
    </row>
    <row r="343" customFormat="false" ht="15" hidden="false" customHeight="false" outlineLevel="0" collapsed="false">
      <c r="A343" s="18"/>
      <c r="B343" s="12"/>
      <c r="C343" s="12"/>
      <c r="D343" s="12"/>
      <c r="E343" s="19"/>
      <c r="F343" s="12"/>
      <c r="G343" s="20"/>
      <c r="H343" s="20"/>
      <c r="I343" s="11" t="str">
        <f aca="false">IFERROR(IF($G343="","",$G343/$E343),"")</f>
        <v/>
      </c>
      <c r="J343" s="11" t="str">
        <f aca="false">IF($G343="","",$G343+N($H343))</f>
        <v/>
      </c>
      <c r="K343" s="17" t="str">
        <f aca="false">IF($A343="","",TEXT($A343,"YYYY-MM"))</f>
        <v/>
      </c>
      <c r="L343" s="17" t="str">
        <f aca="false">IF($C343="","",$C343&amp;"|"&amp;COUNTIF($C$2:$C343,$C343))</f>
        <v/>
      </c>
    </row>
    <row r="344" customFormat="false" ht="15" hidden="false" customHeight="false" outlineLevel="0" collapsed="false">
      <c r="A344" s="18"/>
      <c r="B344" s="12"/>
      <c r="C344" s="12"/>
      <c r="D344" s="12"/>
      <c r="E344" s="19"/>
      <c r="F344" s="12"/>
      <c r="G344" s="20"/>
      <c r="H344" s="20"/>
      <c r="I344" s="11" t="str">
        <f aca="false">IFERROR(IF($G344="","",$G344/$E344),"")</f>
        <v/>
      </c>
      <c r="J344" s="11" t="str">
        <f aca="false">IF($G344="","",$G344+N($H344))</f>
        <v/>
      </c>
      <c r="K344" s="17" t="str">
        <f aca="false">IF($A344="","",TEXT($A344,"YYYY-MM"))</f>
        <v/>
      </c>
      <c r="L344" s="17" t="str">
        <f aca="false">IF($C344="","",$C344&amp;"|"&amp;COUNTIF($C$2:$C344,$C344))</f>
        <v/>
      </c>
    </row>
    <row r="345" customFormat="false" ht="15" hidden="false" customHeight="false" outlineLevel="0" collapsed="false">
      <c r="A345" s="18"/>
      <c r="B345" s="12"/>
      <c r="C345" s="12"/>
      <c r="D345" s="12"/>
      <c r="E345" s="19"/>
      <c r="F345" s="12"/>
      <c r="G345" s="20"/>
      <c r="H345" s="20"/>
      <c r="I345" s="11" t="str">
        <f aca="false">IFERROR(IF($G345="","",$G345/$E345),"")</f>
        <v/>
      </c>
      <c r="J345" s="11" t="str">
        <f aca="false">IF($G345="","",$G345+N($H345))</f>
        <v/>
      </c>
      <c r="K345" s="17" t="str">
        <f aca="false">IF($A345="","",TEXT($A345,"YYYY-MM"))</f>
        <v/>
      </c>
      <c r="L345" s="17" t="str">
        <f aca="false">IF($C345="","",$C345&amp;"|"&amp;COUNTIF($C$2:$C345,$C345))</f>
        <v/>
      </c>
    </row>
    <row r="346" customFormat="false" ht="15" hidden="false" customHeight="false" outlineLevel="0" collapsed="false">
      <c r="A346" s="18"/>
      <c r="B346" s="12"/>
      <c r="C346" s="12"/>
      <c r="D346" s="12"/>
      <c r="E346" s="19"/>
      <c r="F346" s="12"/>
      <c r="G346" s="20"/>
      <c r="H346" s="20"/>
      <c r="I346" s="11" t="str">
        <f aca="false">IFERROR(IF($G346="","",$G346/$E346),"")</f>
        <v/>
      </c>
      <c r="J346" s="11" t="str">
        <f aca="false">IF($G346="","",$G346+N($H346))</f>
        <v/>
      </c>
      <c r="K346" s="17" t="str">
        <f aca="false">IF($A346="","",TEXT($A346,"YYYY-MM"))</f>
        <v/>
      </c>
      <c r="L346" s="17" t="str">
        <f aca="false">IF($C346="","",$C346&amp;"|"&amp;COUNTIF($C$2:$C346,$C346))</f>
        <v/>
      </c>
    </row>
    <row r="347" customFormat="false" ht="15" hidden="false" customHeight="false" outlineLevel="0" collapsed="false">
      <c r="A347" s="18"/>
      <c r="B347" s="12"/>
      <c r="C347" s="12"/>
      <c r="D347" s="12"/>
      <c r="E347" s="19"/>
      <c r="F347" s="12"/>
      <c r="G347" s="20"/>
      <c r="H347" s="20"/>
      <c r="I347" s="11" t="str">
        <f aca="false">IFERROR(IF($G347="","",$G347/$E347),"")</f>
        <v/>
      </c>
      <c r="J347" s="11" t="str">
        <f aca="false">IF($G347="","",$G347+N($H347))</f>
        <v/>
      </c>
      <c r="K347" s="17" t="str">
        <f aca="false">IF($A347="","",TEXT($A347,"YYYY-MM"))</f>
        <v/>
      </c>
      <c r="L347" s="17" t="str">
        <f aca="false">IF($C347="","",$C347&amp;"|"&amp;COUNTIF($C$2:$C347,$C347))</f>
        <v/>
      </c>
    </row>
    <row r="348" customFormat="false" ht="15" hidden="false" customHeight="false" outlineLevel="0" collapsed="false">
      <c r="A348" s="18"/>
      <c r="B348" s="12"/>
      <c r="C348" s="12"/>
      <c r="D348" s="12"/>
      <c r="E348" s="19"/>
      <c r="F348" s="12"/>
      <c r="G348" s="20"/>
      <c r="H348" s="20"/>
      <c r="I348" s="11" t="str">
        <f aca="false">IFERROR(IF($G348="","",$G348/$E348),"")</f>
        <v/>
      </c>
      <c r="J348" s="11" t="str">
        <f aca="false">IF($G348="","",$G348+N($H348))</f>
        <v/>
      </c>
      <c r="K348" s="17" t="str">
        <f aca="false">IF($A348="","",TEXT($A348,"YYYY-MM"))</f>
        <v/>
      </c>
      <c r="L348" s="17" t="str">
        <f aca="false">IF($C348="","",$C348&amp;"|"&amp;COUNTIF($C$2:$C348,$C348))</f>
        <v/>
      </c>
    </row>
    <row r="349" customFormat="false" ht="15" hidden="false" customHeight="false" outlineLevel="0" collapsed="false">
      <c r="A349" s="18"/>
      <c r="B349" s="12"/>
      <c r="C349" s="12"/>
      <c r="D349" s="12"/>
      <c r="E349" s="19"/>
      <c r="F349" s="12"/>
      <c r="G349" s="20"/>
      <c r="H349" s="20"/>
      <c r="I349" s="11" t="str">
        <f aca="false">IFERROR(IF($G349="","",$G349/$E349),"")</f>
        <v/>
      </c>
      <c r="J349" s="11" t="str">
        <f aca="false">IF($G349="","",$G349+N($H349))</f>
        <v/>
      </c>
      <c r="K349" s="17" t="str">
        <f aca="false">IF($A349="","",TEXT($A349,"YYYY-MM"))</f>
        <v/>
      </c>
      <c r="L349" s="17" t="str">
        <f aca="false">IF($C349="","",$C349&amp;"|"&amp;COUNTIF($C$2:$C349,$C349))</f>
        <v/>
      </c>
    </row>
    <row r="350" customFormat="false" ht="15" hidden="false" customHeight="false" outlineLevel="0" collapsed="false">
      <c r="A350" s="18"/>
      <c r="B350" s="12"/>
      <c r="C350" s="12"/>
      <c r="D350" s="12"/>
      <c r="E350" s="19"/>
      <c r="F350" s="12"/>
      <c r="G350" s="20"/>
      <c r="H350" s="20"/>
      <c r="I350" s="11" t="str">
        <f aca="false">IFERROR(IF($G350="","",$G350/$E350),"")</f>
        <v/>
      </c>
      <c r="J350" s="11" t="str">
        <f aca="false">IF($G350="","",$G350+N($H350))</f>
        <v/>
      </c>
      <c r="K350" s="17" t="str">
        <f aca="false">IF($A350="","",TEXT($A350,"YYYY-MM"))</f>
        <v/>
      </c>
      <c r="L350" s="17" t="str">
        <f aca="false">IF($C350="","",$C350&amp;"|"&amp;COUNTIF($C$2:$C350,$C350))</f>
        <v/>
      </c>
    </row>
    <row r="351" customFormat="false" ht="15" hidden="false" customHeight="false" outlineLevel="0" collapsed="false">
      <c r="A351" s="18"/>
      <c r="B351" s="12"/>
      <c r="C351" s="12"/>
      <c r="D351" s="12"/>
      <c r="E351" s="19"/>
      <c r="F351" s="12"/>
      <c r="G351" s="20"/>
      <c r="H351" s="20"/>
      <c r="I351" s="11" t="str">
        <f aca="false">IFERROR(IF($G351="","",$G351/$E351),"")</f>
        <v/>
      </c>
      <c r="J351" s="11" t="str">
        <f aca="false">IF($G351="","",$G351+N($H351))</f>
        <v/>
      </c>
      <c r="K351" s="17" t="str">
        <f aca="false">IF($A351="","",TEXT($A351,"YYYY-MM"))</f>
        <v/>
      </c>
      <c r="L351" s="17" t="str">
        <f aca="false">IF($C351="","",$C351&amp;"|"&amp;COUNTIF($C$2:$C351,$C351))</f>
        <v/>
      </c>
    </row>
    <row r="352" customFormat="false" ht="15" hidden="false" customHeight="false" outlineLevel="0" collapsed="false">
      <c r="A352" s="18"/>
      <c r="B352" s="12"/>
      <c r="C352" s="12"/>
      <c r="D352" s="12"/>
      <c r="E352" s="19"/>
      <c r="F352" s="12"/>
      <c r="G352" s="20"/>
      <c r="H352" s="20"/>
      <c r="I352" s="11" t="str">
        <f aca="false">IFERROR(IF($G352="","",$G352/$E352),"")</f>
        <v/>
      </c>
      <c r="J352" s="11" t="str">
        <f aca="false">IF($G352="","",$G352+N($H352))</f>
        <v/>
      </c>
      <c r="K352" s="17" t="str">
        <f aca="false">IF($A352="","",TEXT($A352,"YYYY-MM"))</f>
        <v/>
      </c>
      <c r="L352" s="17" t="str">
        <f aca="false">IF($C352="","",$C352&amp;"|"&amp;COUNTIF($C$2:$C352,$C352))</f>
        <v/>
      </c>
    </row>
    <row r="353" customFormat="false" ht="15" hidden="false" customHeight="false" outlineLevel="0" collapsed="false">
      <c r="A353" s="18"/>
      <c r="B353" s="12"/>
      <c r="C353" s="12"/>
      <c r="D353" s="12"/>
      <c r="E353" s="19"/>
      <c r="F353" s="12"/>
      <c r="G353" s="20"/>
      <c r="H353" s="20"/>
      <c r="I353" s="11" t="str">
        <f aca="false">IFERROR(IF($G353="","",$G353/$E353),"")</f>
        <v/>
      </c>
      <c r="J353" s="11" t="str">
        <f aca="false">IF($G353="","",$G353+N($H353))</f>
        <v/>
      </c>
      <c r="K353" s="17" t="str">
        <f aca="false">IF($A353="","",TEXT($A353,"YYYY-MM"))</f>
        <v/>
      </c>
      <c r="L353" s="17" t="str">
        <f aca="false">IF($C353="","",$C353&amp;"|"&amp;COUNTIF($C$2:$C353,$C353))</f>
        <v/>
      </c>
    </row>
    <row r="354" customFormat="false" ht="15" hidden="false" customHeight="false" outlineLevel="0" collapsed="false">
      <c r="A354" s="18"/>
      <c r="B354" s="12"/>
      <c r="C354" s="12"/>
      <c r="D354" s="12"/>
      <c r="E354" s="19"/>
      <c r="F354" s="12"/>
      <c r="G354" s="20"/>
      <c r="H354" s="20"/>
      <c r="I354" s="11" t="str">
        <f aca="false">IFERROR(IF($G354="","",$G354/$E354),"")</f>
        <v/>
      </c>
      <c r="J354" s="11" t="str">
        <f aca="false">IF($G354="","",$G354+N($H354))</f>
        <v/>
      </c>
      <c r="K354" s="17" t="str">
        <f aca="false">IF($A354="","",TEXT($A354,"YYYY-MM"))</f>
        <v/>
      </c>
      <c r="L354" s="17" t="str">
        <f aca="false">IF($C354="","",$C354&amp;"|"&amp;COUNTIF($C$2:$C354,$C354))</f>
        <v/>
      </c>
    </row>
    <row r="355" customFormat="false" ht="15" hidden="false" customHeight="false" outlineLevel="0" collapsed="false">
      <c r="A355" s="18"/>
      <c r="B355" s="12"/>
      <c r="C355" s="12"/>
      <c r="D355" s="12"/>
      <c r="E355" s="19"/>
      <c r="F355" s="12"/>
      <c r="G355" s="20"/>
      <c r="H355" s="20"/>
      <c r="I355" s="11" t="str">
        <f aca="false">IFERROR(IF($G355="","",$G355/$E355),"")</f>
        <v/>
      </c>
      <c r="J355" s="11" t="str">
        <f aca="false">IF($G355="","",$G355+N($H355))</f>
        <v/>
      </c>
      <c r="K355" s="17" t="str">
        <f aca="false">IF($A355="","",TEXT($A355,"YYYY-MM"))</f>
        <v/>
      </c>
      <c r="L355" s="17" t="str">
        <f aca="false">IF($C355="","",$C355&amp;"|"&amp;COUNTIF($C$2:$C355,$C355))</f>
        <v/>
      </c>
    </row>
    <row r="356" customFormat="false" ht="15" hidden="false" customHeight="false" outlineLevel="0" collapsed="false">
      <c r="A356" s="18"/>
      <c r="B356" s="12"/>
      <c r="C356" s="12"/>
      <c r="D356" s="12"/>
      <c r="E356" s="19"/>
      <c r="F356" s="12"/>
      <c r="G356" s="20"/>
      <c r="H356" s="20"/>
      <c r="I356" s="11" t="str">
        <f aca="false">IFERROR(IF($G356="","",$G356/$E356),"")</f>
        <v/>
      </c>
      <c r="J356" s="11" t="str">
        <f aca="false">IF($G356="","",$G356+N($H356))</f>
        <v/>
      </c>
      <c r="K356" s="17" t="str">
        <f aca="false">IF($A356="","",TEXT($A356,"YYYY-MM"))</f>
        <v/>
      </c>
      <c r="L356" s="17" t="str">
        <f aca="false">IF($C356="","",$C356&amp;"|"&amp;COUNTIF($C$2:$C356,$C356))</f>
        <v/>
      </c>
    </row>
    <row r="357" customFormat="false" ht="15" hidden="false" customHeight="false" outlineLevel="0" collapsed="false">
      <c r="A357" s="18"/>
      <c r="B357" s="12"/>
      <c r="C357" s="12"/>
      <c r="D357" s="12"/>
      <c r="E357" s="19"/>
      <c r="F357" s="12"/>
      <c r="G357" s="20"/>
      <c r="H357" s="20"/>
      <c r="I357" s="11" t="str">
        <f aca="false">IFERROR(IF($G357="","",$G357/$E357),"")</f>
        <v/>
      </c>
      <c r="J357" s="11" t="str">
        <f aca="false">IF($G357="","",$G357+N($H357))</f>
        <v/>
      </c>
      <c r="K357" s="17" t="str">
        <f aca="false">IF($A357="","",TEXT($A357,"YYYY-MM"))</f>
        <v/>
      </c>
      <c r="L357" s="17" t="str">
        <f aca="false">IF($C357="","",$C357&amp;"|"&amp;COUNTIF($C$2:$C357,$C357))</f>
        <v/>
      </c>
    </row>
    <row r="358" customFormat="false" ht="15" hidden="false" customHeight="false" outlineLevel="0" collapsed="false">
      <c r="A358" s="18"/>
      <c r="B358" s="12"/>
      <c r="C358" s="12"/>
      <c r="D358" s="12"/>
      <c r="E358" s="19"/>
      <c r="F358" s="12"/>
      <c r="G358" s="20"/>
      <c r="H358" s="20"/>
      <c r="I358" s="11" t="str">
        <f aca="false">IFERROR(IF($G358="","",$G358/$E358),"")</f>
        <v/>
      </c>
      <c r="J358" s="11" t="str">
        <f aca="false">IF($G358="","",$G358+N($H358))</f>
        <v/>
      </c>
      <c r="K358" s="17" t="str">
        <f aca="false">IF($A358="","",TEXT($A358,"YYYY-MM"))</f>
        <v/>
      </c>
      <c r="L358" s="17" t="str">
        <f aca="false">IF($C358="","",$C358&amp;"|"&amp;COUNTIF($C$2:$C358,$C358))</f>
        <v/>
      </c>
    </row>
    <row r="359" customFormat="false" ht="15" hidden="false" customHeight="false" outlineLevel="0" collapsed="false">
      <c r="A359" s="18"/>
      <c r="B359" s="12"/>
      <c r="C359" s="12"/>
      <c r="D359" s="12"/>
      <c r="E359" s="19"/>
      <c r="F359" s="12"/>
      <c r="G359" s="20"/>
      <c r="H359" s="20"/>
      <c r="I359" s="11" t="str">
        <f aca="false">IFERROR(IF($G359="","",$G359/$E359),"")</f>
        <v/>
      </c>
      <c r="J359" s="11" t="str">
        <f aca="false">IF($G359="","",$G359+N($H359))</f>
        <v/>
      </c>
      <c r="K359" s="17" t="str">
        <f aca="false">IF($A359="","",TEXT($A359,"YYYY-MM"))</f>
        <v/>
      </c>
      <c r="L359" s="17" t="str">
        <f aca="false">IF($C359="","",$C359&amp;"|"&amp;COUNTIF($C$2:$C359,$C359))</f>
        <v/>
      </c>
    </row>
    <row r="360" customFormat="false" ht="15" hidden="false" customHeight="false" outlineLevel="0" collapsed="false">
      <c r="A360" s="18"/>
      <c r="B360" s="12"/>
      <c r="C360" s="12"/>
      <c r="D360" s="12"/>
      <c r="E360" s="19"/>
      <c r="F360" s="12"/>
      <c r="G360" s="20"/>
      <c r="H360" s="20"/>
      <c r="I360" s="11" t="str">
        <f aca="false">IFERROR(IF($G360="","",$G360/$E360),"")</f>
        <v/>
      </c>
      <c r="J360" s="11" t="str">
        <f aca="false">IF($G360="","",$G360+N($H360))</f>
        <v/>
      </c>
      <c r="K360" s="17" t="str">
        <f aca="false">IF($A360="","",TEXT($A360,"YYYY-MM"))</f>
        <v/>
      </c>
      <c r="L360" s="17" t="str">
        <f aca="false">IF($C360="","",$C360&amp;"|"&amp;COUNTIF($C$2:$C360,$C360))</f>
        <v/>
      </c>
    </row>
    <row r="361" customFormat="false" ht="15" hidden="false" customHeight="false" outlineLevel="0" collapsed="false">
      <c r="A361" s="18"/>
      <c r="B361" s="12"/>
      <c r="C361" s="12"/>
      <c r="D361" s="12"/>
      <c r="E361" s="19"/>
      <c r="F361" s="12"/>
      <c r="G361" s="20"/>
      <c r="H361" s="20"/>
      <c r="I361" s="11" t="str">
        <f aca="false">IFERROR(IF($G361="","",$G361/$E361),"")</f>
        <v/>
      </c>
      <c r="J361" s="11" t="str">
        <f aca="false">IF($G361="","",$G361+N($H361))</f>
        <v/>
      </c>
      <c r="K361" s="17" t="str">
        <f aca="false">IF($A361="","",TEXT($A361,"YYYY-MM"))</f>
        <v/>
      </c>
      <c r="L361" s="17" t="str">
        <f aca="false">IF($C361="","",$C361&amp;"|"&amp;COUNTIF($C$2:$C361,$C361))</f>
        <v/>
      </c>
    </row>
    <row r="362" customFormat="false" ht="15" hidden="false" customHeight="false" outlineLevel="0" collapsed="false">
      <c r="A362" s="18"/>
      <c r="B362" s="12"/>
      <c r="C362" s="12"/>
      <c r="D362" s="12"/>
      <c r="E362" s="19"/>
      <c r="F362" s="12"/>
      <c r="G362" s="20"/>
      <c r="H362" s="20"/>
      <c r="I362" s="11" t="str">
        <f aca="false">IFERROR(IF($G362="","",$G362/$E362),"")</f>
        <v/>
      </c>
      <c r="J362" s="11" t="str">
        <f aca="false">IF($G362="","",$G362+N($H362))</f>
        <v/>
      </c>
      <c r="K362" s="17" t="str">
        <f aca="false">IF($A362="","",TEXT($A362,"YYYY-MM"))</f>
        <v/>
      </c>
      <c r="L362" s="17" t="str">
        <f aca="false">IF($C362="","",$C362&amp;"|"&amp;COUNTIF($C$2:$C362,$C362))</f>
        <v/>
      </c>
    </row>
    <row r="363" customFormat="false" ht="15" hidden="false" customHeight="false" outlineLevel="0" collapsed="false">
      <c r="A363" s="18"/>
      <c r="B363" s="12"/>
      <c r="C363" s="12"/>
      <c r="D363" s="12"/>
      <c r="E363" s="19"/>
      <c r="F363" s="12"/>
      <c r="G363" s="20"/>
      <c r="H363" s="20"/>
      <c r="I363" s="11" t="str">
        <f aca="false">IFERROR(IF($G363="","",$G363/$E363),"")</f>
        <v/>
      </c>
      <c r="J363" s="11" t="str">
        <f aca="false">IF($G363="","",$G363+N($H363))</f>
        <v/>
      </c>
      <c r="K363" s="17" t="str">
        <f aca="false">IF($A363="","",TEXT($A363,"YYYY-MM"))</f>
        <v/>
      </c>
      <c r="L363" s="17" t="str">
        <f aca="false">IF($C363="","",$C363&amp;"|"&amp;COUNTIF($C$2:$C363,$C363))</f>
        <v/>
      </c>
    </row>
    <row r="364" customFormat="false" ht="15" hidden="false" customHeight="false" outlineLevel="0" collapsed="false">
      <c r="A364" s="18"/>
      <c r="B364" s="12"/>
      <c r="C364" s="12"/>
      <c r="D364" s="12"/>
      <c r="E364" s="19"/>
      <c r="F364" s="12"/>
      <c r="G364" s="20"/>
      <c r="H364" s="20"/>
      <c r="I364" s="11" t="str">
        <f aca="false">IFERROR(IF($G364="","",$G364/$E364),"")</f>
        <v/>
      </c>
      <c r="J364" s="11" t="str">
        <f aca="false">IF($G364="","",$G364+N($H364))</f>
        <v/>
      </c>
      <c r="K364" s="17" t="str">
        <f aca="false">IF($A364="","",TEXT($A364,"YYYY-MM"))</f>
        <v/>
      </c>
      <c r="L364" s="17" t="str">
        <f aca="false">IF($C364="","",$C364&amp;"|"&amp;COUNTIF($C$2:$C364,$C364))</f>
        <v/>
      </c>
    </row>
    <row r="365" customFormat="false" ht="15" hidden="false" customHeight="false" outlineLevel="0" collapsed="false">
      <c r="A365" s="18"/>
      <c r="B365" s="12"/>
      <c r="C365" s="12"/>
      <c r="D365" s="12"/>
      <c r="E365" s="19"/>
      <c r="F365" s="12"/>
      <c r="G365" s="20"/>
      <c r="H365" s="20"/>
      <c r="I365" s="11" t="str">
        <f aca="false">IFERROR(IF($G365="","",$G365/$E365),"")</f>
        <v/>
      </c>
      <c r="J365" s="11" t="str">
        <f aca="false">IF($G365="","",$G365+N($H365))</f>
        <v/>
      </c>
      <c r="K365" s="17" t="str">
        <f aca="false">IF($A365="","",TEXT($A365,"YYYY-MM"))</f>
        <v/>
      </c>
      <c r="L365" s="17" t="str">
        <f aca="false">IF($C365="","",$C365&amp;"|"&amp;COUNTIF($C$2:$C365,$C365))</f>
        <v/>
      </c>
    </row>
    <row r="366" customFormat="false" ht="15" hidden="false" customHeight="false" outlineLevel="0" collapsed="false">
      <c r="A366" s="18"/>
      <c r="B366" s="12"/>
      <c r="C366" s="12"/>
      <c r="D366" s="12"/>
      <c r="E366" s="19"/>
      <c r="F366" s="12"/>
      <c r="G366" s="20"/>
      <c r="H366" s="20"/>
      <c r="I366" s="11" t="str">
        <f aca="false">IFERROR(IF($G366="","",$G366/$E366),"")</f>
        <v/>
      </c>
      <c r="J366" s="11" t="str">
        <f aca="false">IF($G366="","",$G366+N($H366))</f>
        <v/>
      </c>
      <c r="K366" s="17" t="str">
        <f aca="false">IF($A366="","",TEXT($A366,"YYYY-MM"))</f>
        <v/>
      </c>
      <c r="L366" s="17" t="str">
        <f aca="false">IF($C366="","",$C366&amp;"|"&amp;COUNTIF($C$2:$C366,$C366))</f>
        <v/>
      </c>
    </row>
    <row r="367" customFormat="false" ht="15" hidden="false" customHeight="false" outlineLevel="0" collapsed="false">
      <c r="A367" s="18"/>
      <c r="B367" s="12"/>
      <c r="C367" s="12"/>
      <c r="D367" s="12"/>
      <c r="E367" s="19"/>
      <c r="F367" s="12"/>
      <c r="G367" s="20"/>
      <c r="H367" s="20"/>
      <c r="I367" s="11" t="str">
        <f aca="false">IFERROR(IF($G367="","",$G367/$E367),"")</f>
        <v/>
      </c>
      <c r="J367" s="11" t="str">
        <f aca="false">IF($G367="","",$G367+N($H367))</f>
        <v/>
      </c>
      <c r="K367" s="17" t="str">
        <f aca="false">IF($A367="","",TEXT($A367,"YYYY-MM"))</f>
        <v/>
      </c>
      <c r="L367" s="17" t="str">
        <f aca="false">IF($C367="","",$C367&amp;"|"&amp;COUNTIF($C$2:$C367,$C367))</f>
        <v/>
      </c>
    </row>
    <row r="368" customFormat="false" ht="15" hidden="false" customHeight="false" outlineLevel="0" collapsed="false">
      <c r="A368" s="18"/>
      <c r="B368" s="12"/>
      <c r="C368" s="12"/>
      <c r="D368" s="12"/>
      <c r="E368" s="19"/>
      <c r="F368" s="12"/>
      <c r="G368" s="20"/>
      <c r="H368" s="20"/>
      <c r="I368" s="11" t="str">
        <f aca="false">IFERROR(IF($G368="","",$G368/$E368),"")</f>
        <v/>
      </c>
      <c r="J368" s="11" t="str">
        <f aca="false">IF($G368="","",$G368+N($H368))</f>
        <v/>
      </c>
      <c r="K368" s="17" t="str">
        <f aca="false">IF($A368="","",TEXT($A368,"YYYY-MM"))</f>
        <v/>
      </c>
      <c r="L368" s="17" t="str">
        <f aca="false">IF($C368="","",$C368&amp;"|"&amp;COUNTIF($C$2:$C368,$C368))</f>
        <v/>
      </c>
    </row>
    <row r="369" customFormat="false" ht="15" hidden="false" customHeight="false" outlineLevel="0" collapsed="false">
      <c r="A369" s="18"/>
      <c r="B369" s="12"/>
      <c r="C369" s="12"/>
      <c r="D369" s="12"/>
      <c r="E369" s="19"/>
      <c r="F369" s="12"/>
      <c r="G369" s="20"/>
      <c r="H369" s="20"/>
      <c r="I369" s="11" t="str">
        <f aca="false">IFERROR(IF($G369="","",$G369/$E369),"")</f>
        <v/>
      </c>
      <c r="J369" s="11" t="str">
        <f aca="false">IF($G369="","",$G369+N($H369))</f>
        <v/>
      </c>
      <c r="K369" s="17" t="str">
        <f aca="false">IF($A369="","",TEXT($A369,"YYYY-MM"))</f>
        <v/>
      </c>
      <c r="L369" s="17" t="str">
        <f aca="false">IF($C369="","",$C369&amp;"|"&amp;COUNTIF($C$2:$C369,$C369))</f>
        <v/>
      </c>
    </row>
    <row r="370" customFormat="false" ht="15" hidden="false" customHeight="false" outlineLevel="0" collapsed="false">
      <c r="A370" s="18"/>
      <c r="B370" s="12"/>
      <c r="C370" s="12"/>
      <c r="D370" s="12"/>
      <c r="E370" s="19"/>
      <c r="F370" s="12"/>
      <c r="G370" s="20"/>
      <c r="H370" s="20"/>
      <c r="I370" s="11" t="str">
        <f aca="false">IFERROR(IF($G370="","",$G370/$E370),"")</f>
        <v/>
      </c>
      <c r="J370" s="11" t="str">
        <f aca="false">IF($G370="","",$G370+N($H370))</f>
        <v/>
      </c>
      <c r="K370" s="17" t="str">
        <f aca="false">IF($A370="","",TEXT($A370,"YYYY-MM"))</f>
        <v/>
      </c>
      <c r="L370" s="17" t="str">
        <f aca="false">IF($C370="","",$C370&amp;"|"&amp;COUNTIF($C$2:$C370,$C370))</f>
        <v/>
      </c>
    </row>
    <row r="371" customFormat="false" ht="15" hidden="false" customHeight="false" outlineLevel="0" collapsed="false">
      <c r="A371" s="18"/>
      <c r="B371" s="12"/>
      <c r="C371" s="12"/>
      <c r="D371" s="12"/>
      <c r="E371" s="19"/>
      <c r="F371" s="12"/>
      <c r="G371" s="20"/>
      <c r="H371" s="20"/>
      <c r="I371" s="11" t="str">
        <f aca="false">IFERROR(IF($G371="","",$G371/$E371),"")</f>
        <v/>
      </c>
      <c r="J371" s="11" t="str">
        <f aca="false">IF($G371="","",$G371+N($H371))</f>
        <v/>
      </c>
      <c r="K371" s="17" t="str">
        <f aca="false">IF($A371="","",TEXT($A371,"YYYY-MM"))</f>
        <v/>
      </c>
      <c r="L371" s="17" t="str">
        <f aca="false">IF($C371="","",$C371&amp;"|"&amp;COUNTIF($C$2:$C371,$C371))</f>
        <v/>
      </c>
    </row>
    <row r="372" customFormat="false" ht="15" hidden="false" customHeight="false" outlineLevel="0" collapsed="false">
      <c r="A372" s="18"/>
      <c r="B372" s="12"/>
      <c r="C372" s="12"/>
      <c r="D372" s="12"/>
      <c r="E372" s="19"/>
      <c r="F372" s="12"/>
      <c r="G372" s="20"/>
      <c r="H372" s="20"/>
      <c r="I372" s="11" t="str">
        <f aca="false">IFERROR(IF($G372="","",$G372/$E372),"")</f>
        <v/>
      </c>
      <c r="J372" s="11" t="str">
        <f aca="false">IF($G372="","",$G372+N($H372))</f>
        <v/>
      </c>
      <c r="K372" s="17" t="str">
        <f aca="false">IF($A372="","",TEXT($A372,"YYYY-MM"))</f>
        <v/>
      </c>
      <c r="L372" s="17" t="str">
        <f aca="false">IF($C372="","",$C372&amp;"|"&amp;COUNTIF($C$2:$C372,$C372))</f>
        <v/>
      </c>
    </row>
    <row r="373" customFormat="false" ht="15" hidden="false" customHeight="false" outlineLevel="0" collapsed="false">
      <c r="A373" s="18"/>
      <c r="B373" s="12"/>
      <c r="C373" s="12"/>
      <c r="D373" s="12"/>
      <c r="E373" s="19"/>
      <c r="F373" s="12"/>
      <c r="G373" s="20"/>
      <c r="H373" s="20"/>
      <c r="I373" s="11" t="str">
        <f aca="false">IFERROR(IF($G373="","",$G373/$E373),"")</f>
        <v/>
      </c>
      <c r="J373" s="11" t="str">
        <f aca="false">IF($G373="","",$G373+N($H373))</f>
        <v/>
      </c>
      <c r="K373" s="17" t="str">
        <f aca="false">IF($A373="","",TEXT($A373,"YYYY-MM"))</f>
        <v/>
      </c>
      <c r="L373" s="17" t="str">
        <f aca="false">IF($C373="","",$C373&amp;"|"&amp;COUNTIF($C$2:$C373,$C373))</f>
        <v/>
      </c>
    </row>
    <row r="374" customFormat="false" ht="15" hidden="false" customHeight="false" outlineLevel="0" collapsed="false">
      <c r="A374" s="18"/>
      <c r="B374" s="12"/>
      <c r="C374" s="12"/>
      <c r="D374" s="12"/>
      <c r="E374" s="19"/>
      <c r="F374" s="12"/>
      <c r="G374" s="20"/>
      <c r="H374" s="20"/>
      <c r="I374" s="11" t="str">
        <f aca="false">IFERROR(IF($G374="","",$G374/$E374),"")</f>
        <v/>
      </c>
      <c r="J374" s="11" t="str">
        <f aca="false">IF($G374="","",$G374+N($H374))</f>
        <v/>
      </c>
      <c r="K374" s="17" t="str">
        <f aca="false">IF($A374="","",TEXT($A374,"YYYY-MM"))</f>
        <v/>
      </c>
      <c r="L374" s="17" t="str">
        <f aca="false">IF($C374="","",$C374&amp;"|"&amp;COUNTIF($C$2:$C374,$C374))</f>
        <v/>
      </c>
    </row>
    <row r="375" customFormat="false" ht="15" hidden="false" customHeight="false" outlineLevel="0" collapsed="false">
      <c r="A375" s="18"/>
      <c r="B375" s="12"/>
      <c r="C375" s="12"/>
      <c r="D375" s="12"/>
      <c r="E375" s="19"/>
      <c r="F375" s="12"/>
      <c r="G375" s="20"/>
      <c r="H375" s="20"/>
      <c r="I375" s="11" t="str">
        <f aca="false">IFERROR(IF($G375="","",$G375/$E375),"")</f>
        <v/>
      </c>
      <c r="J375" s="11" t="str">
        <f aca="false">IF($G375="","",$G375+N($H375))</f>
        <v/>
      </c>
      <c r="K375" s="17" t="str">
        <f aca="false">IF($A375="","",TEXT($A375,"YYYY-MM"))</f>
        <v/>
      </c>
      <c r="L375" s="17" t="str">
        <f aca="false">IF($C375="","",$C375&amp;"|"&amp;COUNTIF($C$2:$C375,$C375))</f>
        <v/>
      </c>
    </row>
    <row r="376" customFormat="false" ht="15" hidden="false" customHeight="false" outlineLevel="0" collapsed="false">
      <c r="A376" s="18"/>
      <c r="B376" s="12"/>
      <c r="C376" s="12"/>
      <c r="D376" s="12"/>
      <c r="E376" s="19"/>
      <c r="F376" s="12"/>
      <c r="G376" s="20"/>
      <c r="H376" s="20"/>
      <c r="I376" s="11" t="str">
        <f aca="false">IFERROR(IF($G376="","",$G376/$E376),"")</f>
        <v/>
      </c>
      <c r="J376" s="11" t="str">
        <f aca="false">IF($G376="","",$G376+N($H376))</f>
        <v/>
      </c>
      <c r="K376" s="17" t="str">
        <f aca="false">IF($A376="","",TEXT($A376,"YYYY-MM"))</f>
        <v/>
      </c>
      <c r="L376" s="17" t="str">
        <f aca="false">IF($C376="","",$C376&amp;"|"&amp;COUNTIF($C$2:$C376,$C376))</f>
        <v/>
      </c>
    </row>
    <row r="377" customFormat="false" ht="15" hidden="false" customHeight="false" outlineLevel="0" collapsed="false">
      <c r="A377" s="18"/>
      <c r="B377" s="12"/>
      <c r="C377" s="12"/>
      <c r="D377" s="12"/>
      <c r="E377" s="19"/>
      <c r="F377" s="12"/>
      <c r="G377" s="20"/>
      <c r="H377" s="20"/>
      <c r="I377" s="11" t="str">
        <f aca="false">IFERROR(IF($G377="","",$G377/$E377),"")</f>
        <v/>
      </c>
      <c r="J377" s="11" t="str">
        <f aca="false">IF($G377="","",$G377+N($H377))</f>
        <v/>
      </c>
      <c r="K377" s="17" t="str">
        <f aca="false">IF($A377="","",TEXT($A377,"YYYY-MM"))</f>
        <v/>
      </c>
      <c r="L377" s="17" t="str">
        <f aca="false">IF($C377="","",$C377&amp;"|"&amp;COUNTIF($C$2:$C377,$C377))</f>
        <v/>
      </c>
    </row>
    <row r="378" customFormat="false" ht="15" hidden="false" customHeight="false" outlineLevel="0" collapsed="false">
      <c r="A378" s="18"/>
      <c r="B378" s="12"/>
      <c r="C378" s="12"/>
      <c r="D378" s="12"/>
      <c r="E378" s="19"/>
      <c r="F378" s="12"/>
      <c r="G378" s="20"/>
      <c r="H378" s="20"/>
      <c r="I378" s="11" t="str">
        <f aca="false">IFERROR(IF($G378="","",$G378/$E378),"")</f>
        <v/>
      </c>
      <c r="J378" s="11" t="str">
        <f aca="false">IF($G378="","",$G378+N($H378))</f>
        <v/>
      </c>
      <c r="K378" s="17" t="str">
        <f aca="false">IF($A378="","",TEXT($A378,"YYYY-MM"))</f>
        <v/>
      </c>
      <c r="L378" s="17" t="str">
        <f aca="false">IF($C378="","",$C378&amp;"|"&amp;COUNTIF($C$2:$C378,$C378))</f>
        <v/>
      </c>
    </row>
    <row r="379" customFormat="false" ht="15" hidden="false" customHeight="false" outlineLevel="0" collapsed="false">
      <c r="A379" s="18"/>
      <c r="B379" s="12"/>
      <c r="C379" s="12"/>
      <c r="D379" s="12"/>
      <c r="E379" s="19"/>
      <c r="F379" s="12"/>
      <c r="G379" s="20"/>
      <c r="H379" s="20"/>
      <c r="I379" s="11" t="str">
        <f aca="false">IFERROR(IF($G379="","",$G379/$E379),"")</f>
        <v/>
      </c>
      <c r="J379" s="11" t="str">
        <f aca="false">IF($G379="","",$G379+N($H379))</f>
        <v/>
      </c>
      <c r="K379" s="17" t="str">
        <f aca="false">IF($A379="","",TEXT($A379,"YYYY-MM"))</f>
        <v/>
      </c>
      <c r="L379" s="17" t="str">
        <f aca="false">IF($C379="","",$C379&amp;"|"&amp;COUNTIF($C$2:$C379,$C379))</f>
        <v/>
      </c>
    </row>
    <row r="380" customFormat="false" ht="15" hidden="false" customHeight="false" outlineLevel="0" collapsed="false">
      <c r="A380" s="18"/>
      <c r="B380" s="12"/>
      <c r="C380" s="12"/>
      <c r="D380" s="12"/>
      <c r="E380" s="19"/>
      <c r="F380" s="12"/>
      <c r="G380" s="20"/>
      <c r="H380" s="20"/>
      <c r="I380" s="11" t="str">
        <f aca="false">IFERROR(IF($G380="","",$G380/$E380),"")</f>
        <v/>
      </c>
      <c r="J380" s="11" t="str">
        <f aca="false">IF($G380="","",$G380+N($H380))</f>
        <v/>
      </c>
      <c r="K380" s="17" t="str">
        <f aca="false">IF($A380="","",TEXT($A380,"YYYY-MM"))</f>
        <v/>
      </c>
      <c r="L380" s="17" t="str">
        <f aca="false">IF($C380="","",$C380&amp;"|"&amp;COUNTIF($C$2:$C380,$C380))</f>
        <v/>
      </c>
    </row>
    <row r="381" customFormat="false" ht="15" hidden="false" customHeight="false" outlineLevel="0" collapsed="false">
      <c r="A381" s="18"/>
      <c r="B381" s="12"/>
      <c r="C381" s="12"/>
      <c r="D381" s="12"/>
      <c r="E381" s="19"/>
      <c r="F381" s="12"/>
      <c r="G381" s="20"/>
      <c r="H381" s="20"/>
      <c r="I381" s="11" t="str">
        <f aca="false">IFERROR(IF($G381="","",$G381/$E381),"")</f>
        <v/>
      </c>
      <c r="J381" s="11" t="str">
        <f aca="false">IF($G381="","",$G381+N($H381))</f>
        <v/>
      </c>
      <c r="K381" s="17" t="str">
        <f aca="false">IF($A381="","",TEXT($A381,"YYYY-MM"))</f>
        <v/>
      </c>
      <c r="L381" s="17" t="str">
        <f aca="false">IF($C381="","",$C381&amp;"|"&amp;COUNTIF($C$2:$C381,$C381))</f>
        <v/>
      </c>
    </row>
    <row r="382" customFormat="false" ht="15" hidden="false" customHeight="false" outlineLevel="0" collapsed="false">
      <c r="A382" s="18"/>
      <c r="B382" s="12"/>
      <c r="C382" s="12"/>
      <c r="D382" s="12"/>
      <c r="E382" s="19"/>
      <c r="F382" s="12"/>
      <c r="G382" s="20"/>
      <c r="H382" s="20"/>
      <c r="I382" s="11" t="str">
        <f aca="false">IFERROR(IF($G382="","",$G382/$E382),"")</f>
        <v/>
      </c>
      <c r="J382" s="11" t="str">
        <f aca="false">IF($G382="","",$G382+N($H382))</f>
        <v/>
      </c>
      <c r="K382" s="17" t="str">
        <f aca="false">IF($A382="","",TEXT($A382,"YYYY-MM"))</f>
        <v/>
      </c>
      <c r="L382" s="17" t="str">
        <f aca="false">IF($C382="","",$C382&amp;"|"&amp;COUNTIF($C$2:$C382,$C382))</f>
        <v/>
      </c>
    </row>
    <row r="383" customFormat="false" ht="15" hidden="false" customHeight="false" outlineLevel="0" collapsed="false">
      <c r="A383" s="18"/>
      <c r="B383" s="12"/>
      <c r="C383" s="12"/>
      <c r="D383" s="12"/>
      <c r="E383" s="19"/>
      <c r="F383" s="12"/>
      <c r="G383" s="20"/>
      <c r="H383" s="20"/>
      <c r="I383" s="11" t="str">
        <f aca="false">IFERROR(IF($G383="","",$G383/$E383),"")</f>
        <v/>
      </c>
      <c r="J383" s="11" t="str">
        <f aca="false">IF($G383="","",$G383+N($H383))</f>
        <v/>
      </c>
      <c r="K383" s="17" t="str">
        <f aca="false">IF($A383="","",TEXT($A383,"YYYY-MM"))</f>
        <v/>
      </c>
      <c r="L383" s="17" t="str">
        <f aca="false">IF($C383="","",$C383&amp;"|"&amp;COUNTIF($C$2:$C383,$C383))</f>
        <v/>
      </c>
    </row>
    <row r="384" customFormat="false" ht="15" hidden="false" customHeight="false" outlineLevel="0" collapsed="false">
      <c r="A384" s="18"/>
      <c r="B384" s="12"/>
      <c r="C384" s="12"/>
      <c r="D384" s="12"/>
      <c r="E384" s="19"/>
      <c r="F384" s="12"/>
      <c r="G384" s="20"/>
      <c r="H384" s="20"/>
      <c r="I384" s="11" t="str">
        <f aca="false">IFERROR(IF($G384="","",$G384/$E384),"")</f>
        <v/>
      </c>
      <c r="J384" s="11" t="str">
        <f aca="false">IF($G384="","",$G384+N($H384))</f>
        <v/>
      </c>
      <c r="K384" s="17" t="str">
        <f aca="false">IF($A384="","",TEXT($A384,"YYYY-MM"))</f>
        <v/>
      </c>
      <c r="L384" s="17" t="str">
        <f aca="false">IF($C384="","",$C384&amp;"|"&amp;COUNTIF($C$2:$C384,$C384))</f>
        <v/>
      </c>
    </row>
    <row r="385" customFormat="false" ht="15" hidden="false" customHeight="false" outlineLevel="0" collapsed="false">
      <c r="A385" s="18"/>
      <c r="B385" s="12"/>
      <c r="C385" s="12"/>
      <c r="D385" s="12"/>
      <c r="E385" s="19"/>
      <c r="F385" s="12"/>
      <c r="G385" s="20"/>
      <c r="H385" s="20"/>
      <c r="I385" s="11" t="str">
        <f aca="false">IFERROR(IF($G385="","",$G385/$E385),"")</f>
        <v/>
      </c>
      <c r="J385" s="11" t="str">
        <f aca="false">IF($G385="","",$G385+N($H385))</f>
        <v/>
      </c>
      <c r="K385" s="17" t="str">
        <f aca="false">IF($A385="","",TEXT($A385,"YYYY-MM"))</f>
        <v/>
      </c>
      <c r="L385" s="17" t="str">
        <f aca="false">IF($C385="","",$C385&amp;"|"&amp;COUNTIF($C$2:$C385,$C385))</f>
        <v/>
      </c>
    </row>
    <row r="386" customFormat="false" ht="15" hidden="false" customHeight="false" outlineLevel="0" collapsed="false">
      <c r="A386" s="18"/>
      <c r="B386" s="12"/>
      <c r="C386" s="12"/>
      <c r="D386" s="12"/>
      <c r="E386" s="19"/>
      <c r="F386" s="12"/>
      <c r="G386" s="20"/>
      <c r="H386" s="20"/>
      <c r="I386" s="11" t="str">
        <f aca="false">IFERROR(IF($G386="","",$G386/$E386),"")</f>
        <v/>
      </c>
      <c r="J386" s="11" t="str">
        <f aca="false">IF($G386="","",$G386+N($H386))</f>
        <v/>
      </c>
      <c r="K386" s="17" t="str">
        <f aca="false">IF($A386="","",TEXT($A386,"YYYY-MM"))</f>
        <v/>
      </c>
      <c r="L386" s="17" t="str">
        <f aca="false">IF($C386="","",$C386&amp;"|"&amp;COUNTIF($C$2:$C386,$C386))</f>
        <v/>
      </c>
    </row>
    <row r="387" customFormat="false" ht="15" hidden="false" customHeight="false" outlineLevel="0" collapsed="false">
      <c r="A387" s="18"/>
      <c r="B387" s="12"/>
      <c r="C387" s="12"/>
      <c r="D387" s="12"/>
      <c r="E387" s="19"/>
      <c r="F387" s="12"/>
      <c r="G387" s="20"/>
      <c r="H387" s="20"/>
      <c r="I387" s="11" t="str">
        <f aca="false">IFERROR(IF($G387="","",$G387/$E387),"")</f>
        <v/>
      </c>
      <c r="J387" s="11" t="str">
        <f aca="false">IF($G387="","",$G387+N($H387))</f>
        <v/>
      </c>
      <c r="K387" s="17" t="str">
        <f aca="false">IF($A387="","",TEXT($A387,"YYYY-MM"))</f>
        <v/>
      </c>
      <c r="L387" s="17" t="str">
        <f aca="false">IF($C387="","",$C387&amp;"|"&amp;COUNTIF($C$2:$C387,$C387))</f>
        <v/>
      </c>
    </row>
    <row r="388" customFormat="false" ht="15" hidden="false" customHeight="false" outlineLevel="0" collapsed="false">
      <c r="A388" s="18"/>
      <c r="B388" s="12"/>
      <c r="C388" s="12"/>
      <c r="D388" s="12"/>
      <c r="E388" s="19"/>
      <c r="F388" s="12"/>
      <c r="G388" s="20"/>
      <c r="H388" s="20"/>
      <c r="I388" s="11" t="str">
        <f aca="false">IFERROR(IF($G388="","",$G388/$E388),"")</f>
        <v/>
      </c>
      <c r="J388" s="11" t="str">
        <f aca="false">IF($G388="","",$G388+N($H388))</f>
        <v/>
      </c>
      <c r="K388" s="17" t="str">
        <f aca="false">IF($A388="","",TEXT($A388,"YYYY-MM"))</f>
        <v/>
      </c>
      <c r="L388" s="17" t="str">
        <f aca="false">IF($C388="","",$C388&amp;"|"&amp;COUNTIF($C$2:$C388,$C388))</f>
        <v/>
      </c>
    </row>
    <row r="389" customFormat="false" ht="15" hidden="false" customHeight="false" outlineLevel="0" collapsed="false">
      <c r="A389" s="18"/>
      <c r="B389" s="12"/>
      <c r="C389" s="12"/>
      <c r="D389" s="12"/>
      <c r="E389" s="19"/>
      <c r="F389" s="12"/>
      <c r="G389" s="20"/>
      <c r="H389" s="20"/>
      <c r="I389" s="11" t="str">
        <f aca="false">IFERROR(IF($G389="","",$G389/$E389),"")</f>
        <v/>
      </c>
      <c r="J389" s="11" t="str">
        <f aca="false">IF($G389="","",$G389+N($H389))</f>
        <v/>
      </c>
      <c r="K389" s="17" t="str">
        <f aca="false">IF($A389="","",TEXT($A389,"YYYY-MM"))</f>
        <v/>
      </c>
      <c r="L389" s="17" t="str">
        <f aca="false">IF($C389="","",$C389&amp;"|"&amp;COUNTIF($C$2:$C389,$C389))</f>
        <v/>
      </c>
    </row>
    <row r="390" customFormat="false" ht="15" hidden="false" customHeight="false" outlineLevel="0" collapsed="false">
      <c r="A390" s="18"/>
      <c r="B390" s="12"/>
      <c r="C390" s="12"/>
      <c r="D390" s="12"/>
      <c r="E390" s="19"/>
      <c r="F390" s="12"/>
      <c r="G390" s="20"/>
      <c r="H390" s="20"/>
      <c r="I390" s="11" t="str">
        <f aca="false">IFERROR(IF($G390="","",$G390/$E390),"")</f>
        <v/>
      </c>
      <c r="J390" s="11" t="str">
        <f aca="false">IF($G390="","",$G390+N($H390))</f>
        <v/>
      </c>
      <c r="K390" s="17" t="str">
        <f aca="false">IF($A390="","",TEXT($A390,"YYYY-MM"))</f>
        <v/>
      </c>
      <c r="L390" s="17" t="str">
        <f aca="false">IF($C390="","",$C390&amp;"|"&amp;COUNTIF($C$2:$C390,$C390))</f>
        <v/>
      </c>
    </row>
    <row r="391" customFormat="false" ht="15" hidden="false" customHeight="false" outlineLevel="0" collapsed="false">
      <c r="A391" s="18"/>
      <c r="B391" s="12"/>
      <c r="C391" s="12"/>
      <c r="D391" s="12"/>
      <c r="E391" s="19"/>
      <c r="F391" s="12"/>
      <c r="G391" s="20"/>
      <c r="H391" s="20"/>
      <c r="I391" s="11" t="str">
        <f aca="false">IFERROR(IF($G391="","",$G391/$E391),"")</f>
        <v/>
      </c>
      <c r="J391" s="11" t="str">
        <f aca="false">IF($G391="","",$G391+N($H391))</f>
        <v/>
      </c>
      <c r="K391" s="17" t="str">
        <f aca="false">IF($A391="","",TEXT($A391,"YYYY-MM"))</f>
        <v/>
      </c>
      <c r="L391" s="17" t="str">
        <f aca="false">IF($C391="","",$C391&amp;"|"&amp;COUNTIF($C$2:$C391,$C391))</f>
        <v/>
      </c>
    </row>
    <row r="392" customFormat="false" ht="15" hidden="false" customHeight="false" outlineLevel="0" collapsed="false">
      <c r="A392" s="18"/>
      <c r="B392" s="12"/>
      <c r="C392" s="12"/>
      <c r="D392" s="12"/>
      <c r="E392" s="19"/>
      <c r="F392" s="12"/>
      <c r="G392" s="20"/>
      <c r="H392" s="20"/>
      <c r="I392" s="11" t="str">
        <f aca="false">IFERROR(IF($G392="","",$G392/$E392),"")</f>
        <v/>
      </c>
      <c r="J392" s="11" t="str">
        <f aca="false">IF($G392="","",$G392+N($H392))</f>
        <v/>
      </c>
      <c r="K392" s="17" t="str">
        <f aca="false">IF($A392="","",TEXT($A392,"YYYY-MM"))</f>
        <v/>
      </c>
      <c r="L392" s="17" t="str">
        <f aca="false">IF($C392="","",$C392&amp;"|"&amp;COUNTIF($C$2:$C392,$C392))</f>
        <v/>
      </c>
    </row>
    <row r="393" customFormat="false" ht="15" hidden="false" customHeight="false" outlineLevel="0" collapsed="false">
      <c r="A393" s="18"/>
      <c r="B393" s="12"/>
      <c r="C393" s="12"/>
      <c r="D393" s="12"/>
      <c r="E393" s="19"/>
      <c r="F393" s="12"/>
      <c r="G393" s="20"/>
      <c r="H393" s="20"/>
      <c r="I393" s="11" t="str">
        <f aca="false">IFERROR(IF($G393="","",$G393/$E393),"")</f>
        <v/>
      </c>
      <c r="J393" s="11" t="str">
        <f aca="false">IF($G393="","",$G393+N($H393))</f>
        <v/>
      </c>
      <c r="K393" s="17" t="str">
        <f aca="false">IF($A393="","",TEXT($A393,"YYYY-MM"))</f>
        <v/>
      </c>
      <c r="L393" s="17" t="str">
        <f aca="false">IF($C393="","",$C393&amp;"|"&amp;COUNTIF($C$2:$C393,$C393))</f>
        <v/>
      </c>
    </row>
    <row r="394" customFormat="false" ht="15" hidden="false" customHeight="false" outlineLevel="0" collapsed="false">
      <c r="A394" s="18"/>
      <c r="B394" s="12"/>
      <c r="C394" s="12"/>
      <c r="D394" s="12"/>
      <c r="E394" s="19"/>
      <c r="F394" s="12"/>
      <c r="G394" s="20"/>
      <c r="H394" s="20"/>
      <c r="I394" s="11" t="str">
        <f aca="false">IFERROR(IF($G394="","",$G394/$E394),"")</f>
        <v/>
      </c>
      <c r="J394" s="11" t="str">
        <f aca="false">IF($G394="","",$G394+N($H394))</f>
        <v/>
      </c>
      <c r="K394" s="17" t="str">
        <f aca="false">IF($A394="","",TEXT($A394,"YYYY-MM"))</f>
        <v/>
      </c>
      <c r="L394" s="17" t="str">
        <f aca="false">IF($C394="","",$C394&amp;"|"&amp;COUNTIF($C$2:$C394,$C394))</f>
        <v/>
      </c>
    </row>
    <row r="395" customFormat="false" ht="15" hidden="false" customHeight="false" outlineLevel="0" collapsed="false">
      <c r="A395" s="18"/>
      <c r="B395" s="12"/>
      <c r="C395" s="12"/>
      <c r="D395" s="12"/>
      <c r="E395" s="19"/>
      <c r="F395" s="12"/>
      <c r="G395" s="20"/>
      <c r="H395" s="20"/>
      <c r="I395" s="11" t="str">
        <f aca="false">IFERROR(IF($G395="","",$G395/$E395),"")</f>
        <v/>
      </c>
      <c r="J395" s="11" t="str">
        <f aca="false">IF($G395="","",$G395+N($H395))</f>
        <v/>
      </c>
      <c r="K395" s="17" t="str">
        <f aca="false">IF($A395="","",TEXT($A395,"YYYY-MM"))</f>
        <v/>
      </c>
      <c r="L395" s="17" t="str">
        <f aca="false">IF($C395="","",$C395&amp;"|"&amp;COUNTIF($C$2:$C395,$C395))</f>
        <v/>
      </c>
    </row>
    <row r="396" customFormat="false" ht="15" hidden="false" customHeight="false" outlineLevel="0" collapsed="false">
      <c r="A396" s="18"/>
      <c r="B396" s="12"/>
      <c r="C396" s="12"/>
      <c r="D396" s="12"/>
      <c r="E396" s="19"/>
      <c r="F396" s="12"/>
      <c r="G396" s="20"/>
      <c r="H396" s="20"/>
      <c r="I396" s="11" t="str">
        <f aca="false">IFERROR(IF($G396="","",$G396/$E396),"")</f>
        <v/>
      </c>
      <c r="J396" s="11" t="str">
        <f aca="false">IF($G396="","",$G396+N($H396))</f>
        <v/>
      </c>
      <c r="K396" s="17" t="str">
        <f aca="false">IF($A396="","",TEXT($A396,"YYYY-MM"))</f>
        <v/>
      </c>
      <c r="L396" s="17" t="str">
        <f aca="false">IF($C396="","",$C396&amp;"|"&amp;COUNTIF($C$2:$C396,$C396))</f>
        <v/>
      </c>
    </row>
    <row r="397" customFormat="false" ht="15" hidden="false" customHeight="false" outlineLevel="0" collapsed="false">
      <c r="A397" s="18"/>
      <c r="B397" s="12"/>
      <c r="C397" s="12"/>
      <c r="D397" s="12"/>
      <c r="E397" s="19"/>
      <c r="F397" s="12"/>
      <c r="G397" s="20"/>
      <c r="H397" s="20"/>
      <c r="I397" s="11" t="str">
        <f aca="false">IFERROR(IF($G397="","",$G397/$E397),"")</f>
        <v/>
      </c>
      <c r="J397" s="11" t="str">
        <f aca="false">IF($G397="","",$G397+N($H397))</f>
        <v/>
      </c>
      <c r="K397" s="17" t="str">
        <f aca="false">IF($A397="","",TEXT($A397,"YYYY-MM"))</f>
        <v/>
      </c>
      <c r="L397" s="17" t="str">
        <f aca="false">IF($C397="","",$C397&amp;"|"&amp;COUNTIF($C$2:$C397,$C397))</f>
        <v/>
      </c>
    </row>
    <row r="398" customFormat="false" ht="15" hidden="false" customHeight="false" outlineLevel="0" collapsed="false">
      <c r="A398" s="18"/>
      <c r="B398" s="12"/>
      <c r="C398" s="12"/>
      <c r="D398" s="12"/>
      <c r="E398" s="19"/>
      <c r="F398" s="12"/>
      <c r="G398" s="20"/>
      <c r="H398" s="20"/>
      <c r="I398" s="11" t="str">
        <f aca="false">IFERROR(IF($G398="","",$G398/$E398),"")</f>
        <v/>
      </c>
      <c r="J398" s="11" t="str">
        <f aca="false">IF($G398="","",$G398+N($H398))</f>
        <v/>
      </c>
      <c r="K398" s="17" t="str">
        <f aca="false">IF($A398="","",TEXT($A398,"YYYY-MM"))</f>
        <v/>
      </c>
      <c r="L398" s="17" t="str">
        <f aca="false">IF($C398="","",$C398&amp;"|"&amp;COUNTIF($C$2:$C398,$C398))</f>
        <v/>
      </c>
    </row>
    <row r="399" customFormat="false" ht="15" hidden="false" customHeight="false" outlineLevel="0" collapsed="false">
      <c r="A399" s="18"/>
      <c r="B399" s="12"/>
      <c r="C399" s="12"/>
      <c r="D399" s="12"/>
      <c r="E399" s="19"/>
      <c r="F399" s="12"/>
      <c r="G399" s="20"/>
      <c r="H399" s="20"/>
      <c r="I399" s="11" t="str">
        <f aca="false">IFERROR(IF($G399="","",$G399/$E399),"")</f>
        <v/>
      </c>
      <c r="J399" s="11" t="str">
        <f aca="false">IF($G399="","",$G399+N($H399))</f>
        <v/>
      </c>
      <c r="K399" s="17" t="str">
        <f aca="false">IF($A399="","",TEXT($A399,"YYYY-MM"))</f>
        <v/>
      </c>
      <c r="L399" s="17" t="str">
        <f aca="false">IF($C399="","",$C399&amp;"|"&amp;COUNTIF($C$2:$C399,$C399))</f>
        <v/>
      </c>
    </row>
    <row r="400" customFormat="false" ht="15" hidden="false" customHeight="false" outlineLevel="0" collapsed="false">
      <c r="A400" s="18"/>
      <c r="B400" s="12"/>
      <c r="C400" s="12"/>
      <c r="D400" s="12"/>
      <c r="E400" s="19"/>
      <c r="F400" s="12"/>
      <c r="G400" s="20"/>
      <c r="H400" s="20"/>
      <c r="I400" s="11" t="str">
        <f aca="false">IFERROR(IF($G400="","",$G400/$E400),"")</f>
        <v/>
      </c>
      <c r="J400" s="11" t="str">
        <f aca="false">IF($G400="","",$G400+N($H400))</f>
        <v/>
      </c>
      <c r="K400" s="17" t="str">
        <f aca="false">IF($A400="","",TEXT($A400,"YYYY-MM"))</f>
        <v/>
      </c>
      <c r="L400" s="17" t="str">
        <f aca="false">IF($C400="","",$C400&amp;"|"&amp;COUNTIF($C$2:$C400,$C400))</f>
        <v/>
      </c>
    </row>
    <row r="401" customFormat="false" ht="15" hidden="false" customHeight="false" outlineLevel="0" collapsed="false">
      <c r="A401" s="18"/>
      <c r="B401" s="12"/>
      <c r="C401" s="12"/>
      <c r="D401" s="12"/>
      <c r="E401" s="19"/>
      <c r="F401" s="12"/>
      <c r="G401" s="20"/>
      <c r="H401" s="20"/>
      <c r="I401" s="11" t="str">
        <f aca="false">IFERROR(IF($G401="","",$G401/$E401),"")</f>
        <v/>
      </c>
      <c r="J401" s="11" t="str">
        <f aca="false">IF($G401="","",$G401+N($H401))</f>
        <v/>
      </c>
      <c r="K401" s="17" t="str">
        <f aca="false">IF($A401="","",TEXT($A401,"YYYY-MM"))</f>
        <v/>
      </c>
      <c r="L401" s="17" t="str">
        <f aca="false">IF($C401="","",$C401&amp;"|"&amp;COUNTIF($C$2:$C401,$C401))</f>
        <v/>
      </c>
    </row>
    <row r="402" customFormat="false" ht="15" hidden="false" customHeight="false" outlineLevel="0" collapsed="false">
      <c r="A402" s="18"/>
      <c r="B402" s="12"/>
      <c r="C402" s="12"/>
      <c r="D402" s="12"/>
      <c r="E402" s="19"/>
      <c r="F402" s="12"/>
      <c r="G402" s="20"/>
      <c r="H402" s="20"/>
      <c r="I402" s="11" t="str">
        <f aca="false">IFERROR(IF($G402="","",$G402/$E402),"")</f>
        <v/>
      </c>
      <c r="J402" s="11" t="str">
        <f aca="false">IF($G402="","",$G402+N($H402))</f>
        <v/>
      </c>
      <c r="K402" s="17" t="str">
        <f aca="false">IF($A402="","",TEXT($A402,"YYYY-MM"))</f>
        <v/>
      </c>
      <c r="L402" s="17" t="str">
        <f aca="false">IF($C402="","",$C402&amp;"|"&amp;COUNTIF($C$2:$C402,$C402))</f>
        <v/>
      </c>
    </row>
    <row r="403" customFormat="false" ht="15" hidden="false" customHeight="false" outlineLevel="0" collapsed="false">
      <c r="A403" s="18"/>
      <c r="B403" s="12"/>
      <c r="C403" s="12"/>
      <c r="D403" s="12"/>
      <c r="E403" s="19"/>
      <c r="F403" s="12"/>
      <c r="G403" s="20"/>
      <c r="H403" s="20"/>
      <c r="I403" s="11" t="str">
        <f aca="false">IFERROR(IF($G403="","",$G403/$E403),"")</f>
        <v/>
      </c>
      <c r="J403" s="11" t="str">
        <f aca="false">IF($G403="","",$G403+N($H403))</f>
        <v/>
      </c>
      <c r="K403" s="17" t="str">
        <f aca="false">IF($A403="","",TEXT($A403,"YYYY-MM"))</f>
        <v/>
      </c>
      <c r="L403" s="17" t="str">
        <f aca="false">IF($C403="","",$C403&amp;"|"&amp;COUNTIF($C$2:$C403,$C403))</f>
        <v/>
      </c>
    </row>
    <row r="404" customFormat="false" ht="15" hidden="false" customHeight="false" outlineLevel="0" collapsed="false">
      <c r="A404" s="18"/>
      <c r="B404" s="12"/>
      <c r="C404" s="12"/>
      <c r="D404" s="12"/>
      <c r="E404" s="19"/>
      <c r="F404" s="12"/>
      <c r="G404" s="20"/>
      <c r="H404" s="20"/>
      <c r="I404" s="11" t="str">
        <f aca="false">IFERROR(IF($G404="","",$G404/$E404),"")</f>
        <v/>
      </c>
      <c r="J404" s="11" t="str">
        <f aca="false">IF($G404="","",$G404+N($H404))</f>
        <v/>
      </c>
      <c r="K404" s="17" t="str">
        <f aca="false">IF($A404="","",TEXT($A404,"YYYY-MM"))</f>
        <v/>
      </c>
      <c r="L404" s="17" t="str">
        <f aca="false">IF($C404="","",$C404&amp;"|"&amp;COUNTIF($C$2:$C404,$C404))</f>
        <v/>
      </c>
    </row>
    <row r="405" customFormat="false" ht="15" hidden="false" customHeight="false" outlineLevel="0" collapsed="false">
      <c r="A405" s="18"/>
      <c r="B405" s="12"/>
      <c r="C405" s="12"/>
      <c r="D405" s="12"/>
      <c r="E405" s="19"/>
      <c r="F405" s="12"/>
      <c r="G405" s="20"/>
      <c r="H405" s="20"/>
      <c r="I405" s="11" t="str">
        <f aca="false">IFERROR(IF($G405="","",$G405/$E405),"")</f>
        <v/>
      </c>
      <c r="J405" s="11" t="str">
        <f aca="false">IF($G405="","",$G405+N($H405))</f>
        <v/>
      </c>
      <c r="K405" s="17" t="str">
        <f aca="false">IF($A405="","",TEXT($A405,"YYYY-MM"))</f>
        <v/>
      </c>
      <c r="L405" s="17" t="str">
        <f aca="false">IF($C405="","",$C405&amp;"|"&amp;COUNTIF($C$2:$C405,$C405))</f>
        <v/>
      </c>
    </row>
    <row r="406" customFormat="false" ht="15" hidden="false" customHeight="false" outlineLevel="0" collapsed="false">
      <c r="A406" s="18"/>
      <c r="B406" s="12"/>
      <c r="C406" s="12"/>
      <c r="D406" s="12"/>
      <c r="E406" s="19"/>
      <c r="F406" s="12"/>
      <c r="G406" s="20"/>
      <c r="H406" s="20"/>
      <c r="I406" s="11" t="str">
        <f aca="false">IFERROR(IF($G406="","",$G406/$E406),"")</f>
        <v/>
      </c>
      <c r="J406" s="11" t="str">
        <f aca="false">IF($G406="","",$G406+N($H406))</f>
        <v/>
      </c>
      <c r="K406" s="17" t="str">
        <f aca="false">IF($A406="","",TEXT($A406,"YYYY-MM"))</f>
        <v/>
      </c>
      <c r="L406" s="17" t="str">
        <f aca="false">IF($C406="","",$C406&amp;"|"&amp;COUNTIF($C$2:$C406,$C406))</f>
        <v/>
      </c>
    </row>
    <row r="407" customFormat="false" ht="15" hidden="false" customHeight="false" outlineLevel="0" collapsed="false">
      <c r="A407" s="18"/>
      <c r="B407" s="12"/>
      <c r="C407" s="12"/>
      <c r="D407" s="12"/>
      <c r="E407" s="19"/>
      <c r="F407" s="12"/>
      <c r="G407" s="20"/>
      <c r="H407" s="20"/>
      <c r="I407" s="11" t="str">
        <f aca="false">IFERROR(IF($G407="","",$G407/$E407),"")</f>
        <v/>
      </c>
      <c r="J407" s="11" t="str">
        <f aca="false">IF($G407="","",$G407+N($H407))</f>
        <v/>
      </c>
      <c r="K407" s="17" t="str">
        <f aca="false">IF($A407="","",TEXT($A407,"YYYY-MM"))</f>
        <v/>
      </c>
      <c r="L407" s="17" t="str">
        <f aca="false">IF($C407="","",$C407&amp;"|"&amp;COUNTIF($C$2:$C407,$C407))</f>
        <v/>
      </c>
    </row>
    <row r="408" customFormat="false" ht="15" hidden="false" customHeight="false" outlineLevel="0" collapsed="false">
      <c r="A408" s="18"/>
      <c r="B408" s="12"/>
      <c r="C408" s="12"/>
      <c r="D408" s="12"/>
      <c r="E408" s="19"/>
      <c r="F408" s="12"/>
      <c r="G408" s="20"/>
      <c r="H408" s="20"/>
      <c r="I408" s="11" t="str">
        <f aca="false">IFERROR(IF($G408="","",$G408/$E408),"")</f>
        <v/>
      </c>
      <c r="J408" s="11" t="str">
        <f aca="false">IF($G408="","",$G408+N($H408))</f>
        <v/>
      </c>
      <c r="K408" s="17" t="str">
        <f aca="false">IF($A408="","",TEXT($A408,"YYYY-MM"))</f>
        <v/>
      </c>
      <c r="L408" s="17" t="str">
        <f aca="false">IF($C408="","",$C408&amp;"|"&amp;COUNTIF($C$2:$C408,$C408))</f>
        <v/>
      </c>
    </row>
    <row r="409" customFormat="false" ht="15" hidden="false" customHeight="false" outlineLevel="0" collapsed="false">
      <c r="A409" s="18"/>
      <c r="B409" s="12"/>
      <c r="C409" s="12"/>
      <c r="D409" s="12"/>
      <c r="E409" s="19"/>
      <c r="F409" s="12"/>
      <c r="G409" s="20"/>
      <c r="H409" s="20"/>
      <c r="I409" s="11" t="str">
        <f aca="false">IFERROR(IF($G409="","",$G409/$E409),"")</f>
        <v/>
      </c>
      <c r="J409" s="11" t="str">
        <f aca="false">IF($G409="","",$G409+N($H409))</f>
        <v/>
      </c>
      <c r="K409" s="17" t="str">
        <f aca="false">IF($A409="","",TEXT($A409,"YYYY-MM"))</f>
        <v/>
      </c>
      <c r="L409" s="17" t="str">
        <f aca="false">IF($C409="","",$C409&amp;"|"&amp;COUNTIF($C$2:$C409,$C409))</f>
        <v/>
      </c>
    </row>
    <row r="410" customFormat="false" ht="15" hidden="false" customHeight="false" outlineLevel="0" collapsed="false">
      <c r="A410" s="18"/>
      <c r="B410" s="12"/>
      <c r="C410" s="12"/>
      <c r="D410" s="12"/>
      <c r="E410" s="19"/>
      <c r="F410" s="12"/>
      <c r="G410" s="20"/>
      <c r="H410" s="20"/>
      <c r="I410" s="11" t="str">
        <f aca="false">IFERROR(IF($G410="","",$G410/$E410),"")</f>
        <v/>
      </c>
      <c r="J410" s="11" t="str">
        <f aca="false">IF($G410="","",$G410+N($H410))</f>
        <v/>
      </c>
      <c r="K410" s="17" t="str">
        <f aca="false">IF($A410="","",TEXT($A410,"YYYY-MM"))</f>
        <v/>
      </c>
      <c r="L410" s="17" t="str">
        <f aca="false">IF($C410="","",$C410&amp;"|"&amp;COUNTIF($C$2:$C410,$C410))</f>
        <v/>
      </c>
    </row>
    <row r="411" customFormat="false" ht="15" hidden="false" customHeight="false" outlineLevel="0" collapsed="false">
      <c r="A411" s="18"/>
      <c r="B411" s="12"/>
      <c r="C411" s="12"/>
      <c r="D411" s="12"/>
      <c r="E411" s="19"/>
      <c r="F411" s="12"/>
      <c r="G411" s="20"/>
      <c r="H411" s="20"/>
      <c r="I411" s="11" t="str">
        <f aca="false">IFERROR(IF($G411="","",$G411/$E411),"")</f>
        <v/>
      </c>
      <c r="J411" s="11" t="str">
        <f aca="false">IF($G411="","",$G411+N($H411))</f>
        <v/>
      </c>
      <c r="K411" s="17" t="str">
        <f aca="false">IF($A411="","",TEXT($A411,"YYYY-MM"))</f>
        <v/>
      </c>
      <c r="L411" s="17" t="str">
        <f aca="false">IF($C411="","",$C411&amp;"|"&amp;COUNTIF($C$2:$C411,$C411))</f>
        <v/>
      </c>
    </row>
    <row r="412" customFormat="false" ht="15" hidden="false" customHeight="false" outlineLevel="0" collapsed="false">
      <c r="A412" s="18"/>
      <c r="B412" s="12"/>
      <c r="C412" s="12"/>
      <c r="D412" s="12"/>
      <c r="E412" s="19"/>
      <c r="F412" s="12"/>
      <c r="G412" s="20"/>
      <c r="H412" s="20"/>
      <c r="I412" s="11" t="str">
        <f aca="false">IFERROR(IF($G412="","",$G412/$E412),"")</f>
        <v/>
      </c>
      <c r="J412" s="11" t="str">
        <f aca="false">IF($G412="","",$G412+N($H412))</f>
        <v/>
      </c>
      <c r="K412" s="17" t="str">
        <f aca="false">IF($A412="","",TEXT($A412,"YYYY-MM"))</f>
        <v/>
      </c>
      <c r="L412" s="17" t="str">
        <f aca="false">IF($C412="","",$C412&amp;"|"&amp;COUNTIF($C$2:$C412,$C412))</f>
        <v/>
      </c>
    </row>
    <row r="413" customFormat="false" ht="15" hidden="false" customHeight="false" outlineLevel="0" collapsed="false">
      <c r="A413" s="18"/>
      <c r="B413" s="12"/>
      <c r="C413" s="12"/>
      <c r="D413" s="12"/>
      <c r="E413" s="19"/>
      <c r="F413" s="12"/>
      <c r="G413" s="20"/>
      <c r="H413" s="20"/>
      <c r="I413" s="11" t="str">
        <f aca="false">IFERROR(IF($G413="","",$G413/$E413),"")</f>
        <v/>
      </c>
      <c r="J413" s="11" t="str">
        <f aca="false">IF($G413="","",$G413+N($H413))</f>
        <v/>
      </c>
      <c r="K413" s="17" t="str">
        <f aca="false">IF($A413="","",TEXT($A413,"YYYY-MM"))</f>
        <v/>
      </c>
      <c r="L413" s="17" t="str">
        <f aca="false">IF($C413="","",$C413&amp;"|"&amp;COUNTIF($C$2:$C413,$C413))</f>
        <v/>
      </c>
    </row>
    <row r="414" customFormat="false" ht="15" hidden="false" customHeight="false" outlineLevel="0" collapsed="false">
      <c r="A414" s="18"/>
      <c r="B414" s="12"/>
      <c r="C414" s="12"/>
      <c r="D414" s="12"/>
      <c r="E414" s="19"/>
      <c r="F414" s="12"/>
      <c r="G414" s="20"/>
      <c r="H414" s="20"/>
      <c r="I414" s="11" t="str">
        <f aca="false">IFERROR(IF($G414="","",$G414/$E414),"")</f>
        <v/>
      </c>
      <c r="J414" s="11" t="str">
        <f aca="false">IF($G414="","",$G414+N($H414))</f>
        <v/>
      </c>
      <c r="K414" s="17" t="str">
        <f aca="false">IF($A414="","",TEXT($A414,"YYYY-MM"))</f>
        <v/>
      </c>
      <c r="L414" s="17" t="str">
        <f aca="false">IF($C414="","",$C414&amp;"|"&amp;COUNTIF($C$2:$C414,$C414))</f>
        <v/>
      </c>
    </row>
    <row r="415" customFormat="false" ht="15" hidden="false" customHeight="false" outlineLevel="0" collapsed="false">
      <c r="A415" s="18"/>
      <c r="B415" s="12"/>
      <c r="C415" s="12"/>
      <c r="D415" s="12"/>
      <c r="E415" s="19"/>
      <c r="F415" s="12"/>
      <c r="G415" s="20"/>
      <c r="H415" s="20"/>
      <c r="I415" s="11" t="str">
        <f aca="false">IFERROR(IF($G415="","",$G415/$E415),"")</f>
        <v/>
      </c>
      <c r="J415" s="11" t="str">
        <f aca="false">IF($G415="","",$G415+N($H415))</f>
        <v/>
      </c>
      <c r="K415" s="17" t="str">
        <f aca="false">IF($A415="","",TEXT($A415,"YYYY-MM"))</f>
        <v/>
      </c>
      <c r="L415" s="17" t="str">
        <f aca="false">IF($C415="","",$C415&amp;"|"&amp;COUNTIF($C$2:$C415,$C415))</f>
        <v/>
      </c>
    </row>
    <row r="416" customFormat="false" ht="15" hidden="false" customHeight="false" outlineLevel="0" collapsed="false">
      <c r="A416" s="18"/>
      <c r="B416" s="12"/>
      <c r="C416" s="12"/>
      <c r="D416" s="12"/>
      <c r="E416" s="19"/>
      <c r="F416" s="12"/>
      <c r="G416" s="20"/>
      <c r="H416" s="20"/>
      <c r="I416" s="11" t="str">
        <f aca="false">IFERROR(IF($G416="","",$G416/$E416),"")</f>
        <v/>
      </c>
      <c r="J416" s="11" t="str">
        <f aca="false">IF($G416="","",$G416+N($H416))</f>
        <v/>
      </c>
      <c r="K416" s="17" t="str">
        <f aca="false">IF($A416="","",TEXT($A416,"YYYY-MM"))</f>
        <v/>
      </c>
      <c r="L416" s="17" t="str">
        <f aca="false">IF($C416="","",$C416&amp;"|"&amp;COUNTIF($C$2:$C416,$C416))</f>
        <v/>
      </c>
    </row>
    <row r="417" customFormat="false" ht="15" hidden="false" customHeight="false" outlineLevel="0" collapsed="false">
      <c r="A417" s="18"/>
      <c r="B417" s="12"/>
      <c r="C417" s="12"/>
      <c r="D417" s="12"/>
      <c r="E417" s="19"/>
      <c r="F417" s="12"/>
      <c r="G417" s="20"/>
      <c r="H417" s="20"/>
      <c r="I417" s="11" t="str">
        <f aca="false">IFERROR(IF($G417="","",$G417/$E417),"")</f>
        <v/>
      </c>
      <c r="J417" s="11" t="str">
        <f aca="false">IF($G417="","",$G417+N($H417))</f>
        <v/>
      </c>
      <c r="K417" s="17" t="str">
        <f aca="false">IF($A417="","",TEXT($A417,"YYYY-MM"))</f>
        <v/>
      </c>
      <c r="L417" s="17" t="str">
        <f aca="false">IF($C417="","",$C417&amp;"|"&amp;COUNTIF($C$2:$C417,$C417))</f>
        <v/>
      </c>
    </row>
    <row r="418" customFormat="false" ht="15" hidden="false" customHeight="false" outlineLevel="0" collapsed="false">
      <c r="A418" s="18"/>
      <c r="B418" s="12"/>
      <c r="C418" s="12"/>
      <c r="D418" s="12"/>
      <c r="E418" s="19"/>
      <c r="F418" s="12"/>
      <c r="G418" s="20"/>
      <c r="H418" s="20"/>
      <c r="I418" s="11" t="str">
        <f aca="false">IFERROR(IF($G418="","",$G418/$E418),"")</f>
        <v/>
      </c>
      <c r="J418" s="11" t="str">
        <f aca="false">IF($G418="","",$G418+N($H418))</f>
        <v/>
      </c>
      <c r="K418" s="17" t="str">
        <f aca="false">IF($A418="","",TEXT($A418,"YYYY-MM"))</f>
        <v/>
      </c>
      <c r="L418" s="17" t="str">
        <f aca="false">IF($C418="","",$C418&amp;"|"&amp;COUNTIF($C$2:$C418,$C418))</f>
        <v/>
      </c>
    </row>
    <row r="419" customFormat="false" ht="15" hidden="false" customHeight="false" outlineLevel="0" collapsed="false">
      <c r="A419" s="18"/>
      <c r="B419" s="12"/>
      <c r="C419" s="12"/>
      <c r="D419" s="12"/>
      <c r="E419" s="19"/>
      <c r="F419" s="12"/>
      <c r="G419" s="20"/>
      <c r="H419" s="20"/>
      <c r="I419" s="11" t="str">
        <f aca="false">IFERROR(IF($G419="","",$G419/$E419),"")</f>
        <v/>
      </c>
      <c r="J419" s="11" t="str">
        <f aca="false">IF($G419="","",$G419+N($H419))</f>
        <v/>
      </c>
      <c r="K419" s="17" t="str">
        <f aca="false">IF($A419="","",TEXT($A419,"YYYY-MM"))</f>
        <v/>
      </c>
      <c r="L419" s="17" t="str">
        <f aca="false">IF($C419="","",$C419&amp;"|"&amp;COUNTIF($C$2:$C419,$C419))</f>
        <v/>
      </c>
    </row>
    <row r="420" customFormat="false" ht="15" hidden="false" customHeight="false" outlineLevel="0" collapsed="false">
      <c r="A420" s="18"/>
      <c r="B420" s="12"/>
      <c r="C420" s="12"/>
      <c r="D420" s="12"/>
      <c r="E420" s="19"/>
      <c r="F420" s="12"/>
      <c r="G420" s="20"/>
      <c r="H420" s="20"/>
      <c r="I420" s="11" t="str">
        <f aca="false">IFERROR(IF($G420="","",$G420/$E420),"")</f>
        <v/>
      </c>
      <c r="J420" s="11" t="str">
        <f aca="false">IF($G420="","",$G420+N($H420))</f>
        <v/>
      </c>
      <c r="K420" s="17" t="str">
        <f aca="false">IF($A420="","",TEXT($A420,"YYYY-MM"))</f>
        <v/>
      </c>
      <c r="L420" s="17" t="str">
        <f aca="false">IF($C420="","",$C420&amp;"|"&amp;COUNTIF($C$2:$C420,$C420))</f>
        <v/>
      </c>
    </row>
    <row r="421" customFormat="false" ht="15" hidden="false" customHeight="false" outlineLevel="0" collapsed="false">
      <c r="A421" s="18"/>
      <c r="B421" s="12"/>
      <c r="C421" s="12"/>
      <c r="D421" s="12"/>
      <c r="E421" s="19"/>
      <c r="F421" s="12"/>
      <c r="G421" s="20"/>
      <c r="H421" s="20"/>
      <c r="I421" s="11" t="str">
        <f aca="false">IFERROR(IF($G421="","",$G421/$E421),"")</f>
        <v/>
      </c>
      <c r="J421" s="11" t="str">
        <f aca="false">IF($G421="","",$G421+N($H421))</f>
        <v/>
      </c>
      <c r="K421" s="17" t="str">
        <f aca="false">IF($A421="","",TEXT($A421,"YYYY-MM"))</f>
        <v/>
      </c>
      <c r="L421" s="17" t="str">
        <f aca="false">IF($C421="","",$C421&amp;"|"&amp;COUNTIF($C$2:$C421,$C421))</f>
        <v/>
      </c>
    </row>
    <row r="422" customFormat="false" ht="15" hidden="false" customHeight="false" outlineLevel="0" collapsed="false">
      <c r="A422" s="18"/>
      <c r="B422" s="12"/>
      <c r="C422" s="12"/>
      <c r="D422" s="12"/>
      <c r="E422" s="19"/>
      <c r="F422" s="12"/>
      <c r="G422" s="20"/>
      <c r="H422" s="20"/>
      <c r="I422" s="11" t="str">
        <f aca="false">IFERROR(IF($G422="","",$G422/$E422),"")</f>
        <v/>
      </c>
      <c r="J422" s="11" t="str">
        <f aca="false">IF($G422="","",$G422+N($H422))</f>
        <v/>
      </c>
      <c r="K422" s="17" t="str">
        <f aca="false">IF($A422="","",TEXT($A422,"YYYY-MM"))</f>
        <v/>
      </c>
      <c r="L422" s="17" t="str">
        <f aca="false">IF($C422="","",$C422&amp;"|"&amp;COUNTIF($C$2:$C422,$C422))</f>
        <v/>
      </c>
    </row>
    <row r="423" customFormat="false" ht="15" hidden="false" customHeight="false" outlineLevel="0" collapsed="false">
      <c r="A423" s="18"/>
      <c r="B423" s="12"/>
      <c r="C423" s="12"/>
      <c r="D423" s="12"/>
      <c r="E423" s="19"/>
      <c r="F423" s="12"/>
      <c r="G423" s="20"/>
      <c r="H423" s="20"/>
      <c r="I423" s="11" t="str">
        <f aca="false">IFERROR(IF($G423="","",$G423/$E423),"")</f>
        <v/>
      </c>
      <c r="J423" s="11" t="str">
        <f aca="false">IF($G423="","",$G423+N($H423))</f>
        <v/>
      </c>
      <c r="K423" s="17" t="str">
        <f aca="false">IF($A423="","",TEXT($A423,"YYYY-MM"))</f>
        <v/>
      </c>
      <c r="L423" s="17" t="str">
        <f aca="false">IF($C423="","",$C423&amp;"|"&amp;COUNTIF($C$2:$C423,$C423))</f>
        <v/>
      </c>
    </row>
    <row r="424" customFormat="false" ht="15" hidden="false" customHeight="false" outlineLevel="0" collapsed="false">
      <c r="A424" s="18"/>
      <c r="B424" s="12"/>
      <c r="C424" s="12"/>
      <c r="D424" s="12"/>
      <c r="E424" s="19"/>
      <c r="F424" s="12"/>
      <c r="G424" s="20"/>
      <c r="H424" s="20"/>
      <c r="I424" s="11" t="str">
        <f aca="false">IFERROR(IF($G424="","",$G424/$E424),"")</f>
        <v/>
      </c>
      <c r="J424" s="11" t="str">
        <f aca="false">IF($G424="","",$G424+N($H424))</f>
        <v/>
      </c>
      <c r="K424" s="17" t="str">
        <f aca="false">IF($A424="","",TEXT($A424,"YYYY-MM"))</f>
        <v/>
      </c>
      <c r="L424" s="17" t="str">
        <f aca="false">IF($C424="","",$C424&amp;"|"&amp;COUNTIF($C$2:$C424,$C424))</f>
        <v/>
      </c>
    </row>
    <row r="425" customFormat="false" ht="15" hidden="false" customHeight="false" outlineLevel="0" collapsed="false">
      <c r="A425" s="18"/>
      <c r="B425" s="12"/>
      <c r="C425" s="12"/>
      <c r="D425" s="12"/>
      <c r="E425" s="19"/>
      <c r="F425" s="12"/>
      <c r="G425" s="20"/>
      <c r="H425" s="20"/>
      <c r="I425" s="11" t="str">
        <f aca="false">IFERROR(IF($G425="","",$G425/$E425),"")</f>
        <v/>
      </c>
      <c r="J425" s="11" t="str">
        <f aca="false">IF($G425="","",$G425+N($H425))</f>
        <v/>
      </c>
      <c r="K425" s="17" t="str">
        <f aca="false">IF($A425="","",TEXT($A425,"YYYY-MM"))</f>
        <v/>
      </c>
      <c r="L425" s="17" t="str">
        <f aca="false">IF($C425="","",$C425&amp;"|"&amp;COUNTIF($C$2:$C425,$C425))</f>
        <v/>
      </c>
    </row>
    <row r="426" customFormat="false" ht="15" hidden="false" customHeight="false" outlineLevel="0" collapsed="false">
      <c r="A426" s="18"/>
      <c r="B426" s="12"/>
      <c r="C426" s="12"/>
      <c r="D426" s="12"/>
      <c r="E426" s="19"/>
      <c r="F426" s="12"/>
      <c r="G426" s="20"/>
      <c r="H426" s="20"/>
      <c r="I426" s="11" t="str">
        <f aca="false">IFERROR(IF($G426="","",$G426/$E426),"")</f>
        <v/>
      </c>
      <c r="J426" s="11" t="str">
        <f aca="false">IF($G426="","",$G426+N($H426))</f>
        <v/>
      </c>
      <c r="K426" s="17" t="str">
        <f aca="false">IF($A426="","",TEXT($A426,"YYYY-MM"))</f>
        <v/>
      </c>
      <c r="L426" s="17" t="str">
        <f aca="false">IF($C426="","",$C426&amp;"|"&amp;COUNTIF($C$2:$C426,$C426))</f>
        <v/>
      </c>
    </row>
    <row r="427" customFormat="false" ht="15" hidden="false" customHeight="false" outlineLevel="0" collapsed="false">
      <c r="A427" s="18"/>
      <c r="B427" s="12"/>
      <c r="C427" s="12"/>
      <c r="D427" s="12"/>
      <c r="E427" s="19"/>
      <c r="F427" s="12"/>
      <c r="G427" s="20"/>
      <c r="H427" s="20"/>
      <c r="I427" s="11" t="str">
        <f aca="false">IFERROR(IF($G427="","",$G427/$E427),"")</f>
        <v/>
      </c>
      <c r="J427" s="11" t="str">
        <f aca="false">IF($G427="","",$G427+N($H427))</f>
        <v/>
      </c>
      <c r="K427" s="17" t="str">
        <f aca="false">IF($A427="","",TEXT($A427,"YYYY-MM"))</f>
        <v/>
      </c>
      <c r="L427" s="17" t="str">
        <f aca="false">IF($C427="","",$C427&amp;"|"&amp;COUNTIF($C$2:$C427,$C427))</f>
        <v/>
      </c>
    </row>
    <row r="428" customFormat="false" ht="15" hidden="false" customHeight="false" outlineLevel="0" collapsed="false">
      <c r="A428" s="18"/>
      <c r="B428" s="12"/>
      <c r="C428" s="12"/>
      <c r="D428" s="12"/>
      <c r="E428" s="19"/>
      <c r="F428" s="12"/>
      <c r="G428" s="20"/>
      <c r="H428" s="20"/>
      <c r="I428" s="11" t="str">
        <f aca="false">IFERROR(IF($G428="","",$G428/$E428),"")</f>
        <v/>
      </c>
      <c r="J428" s="11" t="str">
        <f aca="false">IF($G428="","",$G428+N($H428))</f>
        <v/>
      </c>
      <c r="K428" s="17" t="str">
        <f aca="false">IF($A428="","",TEXT($A428,"YYYY-MM"))</f>
        <v/>
      </c>
      <c r="L428" s="17" t="str">
        <f aca="false">IF($C428="","",$C428&amp;"|"&amp;COUNTIF($C$2:$C428,$C428))</f>
        <v/>
      </c>
    </row>
    <row r="429" customFormat="false" ht="15" hidden="false" customHeight="false" outlineLevel="0" collapsed="false">
      <c r="A429" s="18"/>
      <c r="B429" s="12"/>
      <c r="C429" s="12"/>
      <c r="D429" s="12"/>
      <c r="E429" s="19"/>
      <c r="F429" s="12"/>
      <c r="G429" s="20"/>
      <c r="H429" s="20"/>
      <c r="I429" s="11" t="str">
        <f aca="false">IFERROR(IF($G429="","",$G429/$E429),"")</f>
        <v/>
      </c>
      <c r="J429" s="11" t="str">
        <f aca="false">IF($G429="","",$G429+N($H429))</f>
        <v/>
      </c>
      <c r="K429" s="17" t="str">
        <f aca="false">IF($A429="","",TEXT($A429,"YYYY-MM"))</f>
        <v/>
      </c>
      <c r="L429" s="17" t="str">
        <f aca="false">IF($C429="","",$C429&amp;"|"&amp;COUNTIF($C$2:$C429,$C429))</f>
        <v/>
      </c>
    </row>
    <row r="430" customFormat="false" ht="15" hidden="false" customHeight="false" outlineLevel="0" collapsed="false">
      <c r="A430" s="18"/>
      <c r="B430" s="12"/>
      <c r="C430" s="12"/>
      <c r="D430" s="12"/>
      <c r="E430" s="19"/>
      <c r="F430" s="12"/>
      <c r="G430" s="20"/>
      <c r="H430" s="20"/>
      <c r="I430" s="11" t="str">
        <f aca="false">IFERROR(IF($G430="","",$G430/$E430),"")</f>
        <v/>
      </c>
      <c r="J430" s="11" t="str">
        <f aca="false">IF($G430="","",$G430+N($H430))</f>
        <v/>
      </c>
      <c r="K430" s="17" t="str">
        <f aca="false">IF($A430="","",TEXT($A430,"YYYY-MM"))</f>
        <v/>
      </c>
      <c r="L430" s="17" t="str">
        <f aca="false">IF($C430="","",$C430&amp;"|"&amp;COUNTIF($C$2:$C430,$C430))</f>
        <v/>
      </c>
    </row>
    <row r="431" customFormat="false" ht="15" hidden="false" customHeight="false" outlineLevel="0" collapsed="false">
      <c r="A431" s="18"/>
      <c r="B431" s="12"/>
      <c r="C431" s="12"/>
      <c r="D431" s="12"/>
      <c r="E431" s="19"/>
      <c r="F431" s="12"/>
      <c r="G431" s="20"/>
      <c r="H431" s="20"/>
      <c r="I431" s="11" t="str">
        <f aca="false">IFERROR(IF($G431="","",$G431/$E431),"")</f>
        <v/>
      </c>
      <c r="J431" s="11" t="str">
        <f aca="false">IF($G431="","",$G431+N($H431))</f>
        <v/>
      </c>
      <c r="K431" s="17" t="str">
        <f aca="false">IF($A431="","",TEXT($A431,"YYYY-MM"))</f>
        <v/>
      </c>
      <c r="L431" s="17" t="str">
        <f aca="false">IF($C431="","",$C431&amp;"|"&amp;COUNTIF($C$2:$C431,$C431))</f>
        <v/>
      </c>
    </row>
    <row r="432" customFormat="false" ht="15" hidden="false" customHeight="false" outlineLevel="0" collapsed="false">
      <c r="A432" s="18"/>
      <c r="B432" s="12"/>
      <c r="C432" s="12"/>
      <c r="D432" s="12"/>
      <c r="E432" s="19"/>
      <c r="F432" s="12"/>
      <c r="G432" s="20"/>
      <c r="H432" s="20"/>
      <c r="I432" s="11" t="str">
        <f aca="false">IFERROR(IF($G432="","",$G432/$E432),"")</f>
        <v/>
      </c>
      <c r="J432" s="11" t="str">
        <f aca="false">IF($G432="","",$G432+N($H432))</f>
        <v/>
      </c>
      <c r="K432" s="17" t="str">
        <f aca="false">IF($A432="","",TEXT($A432,"YYYY-MM"))</f>
        <v/>
      </c>
      <c r="L432" s="17" t="str">
        <f aca="false">IF($C432="","",$C432&amp;"|"&amp;COUNTIF($C$2:$C432,$C432))</f>
        <v/>
      </c>
    </row>
    <row r="433" customFormat="false" ht="15" hidden="false" customHeight="false" outlineLevel="0" collapsed="false">
      <c r="A433" s="18"/>
      <c r="B433" s="12"/>
      <c r="C433" s="12"/>
      <c r="D433" s="12"/>
      <c r="E433" s="19"/>
      <c r="F433" s="12"/>
      <c r="G433" s="20"/>
      <c r="H433" s="20"/>
      <c r="I433" s="11" t="str">
        <f aca="false">IFERROR(IF($G433="","",$G433/$E433),"")</f>
        <v/>
      </c>
      <c r="J433" s="11" t="str">
        <f aca="false">IF($G433="","",$G433+N($H433))</f>
        <v/>
      </c>
      <c r="K433" s="17" t="str">
        <f aca="false">IF($A433="","",TEXT($A433,"YYYY-MM"))</f>
        <v/>
      </c>
      <c r="L433" s="17" t="str">
        <f aca="false">IF($C433="","",$C433&amp;"|"&amp;COUNTIF($C$2:$C433,$C433))</f>
        <v/>
      </c>
    </row>
    <row r="434" customFormat="false" ht="15" hidden="false" customHeight="false" outlineLevel="0" collapsed="false">
      <c r="A434" s="18"/>
      <c r="B434" s="12"/>
      <c r="C434" s="12"/>
      <c r="D434" s="12"/>
      <c r="E434" s="19"/>
      <c r="F434" s="12"/>
      <c r="G434" s="20"/>
      <c r="H434" s="20"/>
      <c r="I434" s="11" t="str">
        <f aca="false">IFERROR(IF($G434="","",$G434/$E434),"")</f>
        <v/>
      </c>
      <c r="J434" s="11" t="str">
        <f aca="false">IF($G434="","",$G434+N($H434))</f>
        <v/>
      </c>
      <c r="K434" s="17" t="str">
        <f aca="false">IF($A434="","",TEXT($A434,"YYYY-MM"))</f>
        <v/>
      </c>
      <c r="L434" s="17" t="str">
        <f aca="false">IF($C434="","",$C434&amp;"|"&amp;COUNTIF($C$2:$C434,$C434))</f>
        <v/>
      </c>
    </row>
    <row r="435" customFormat="false" ht="15" hidden="false" customHeight="false" outlineLevel="0" collapsed="false">
      <c r="A435" s="18"/>
      <c r="B435" s="12"/>
      <c r="C435" s="12"/>
      <c r="D435" s="12"/>
      <c r="E435" s="19"/>
      <c r="F435" s="12"/>
      <c r="G435" s="20"/>
      <c r="H435" s="20"/>
      <c r="I435" s="11" t="str">
        <f aca="false">IFERROR(IF($G435="","",$G435/$E435),"")</f>
        <v/>
      </c>
      <c r="J435" s="11" t="str">
        <f aca="false">IF($G435="","",$G435+N($H435))</f>
        <v/>
      </c>
      <c r="K435" s="17" t="str">
        <f aca="false">IF($A435="","",TEXT($A435,"YYYY-MM"))</f>
        <v/>
      </c>
      <c r="L435" s="17" t="str">
        <f aca="false">IF($C435="","",$C435&amp;"|"&amp;COUNTIF($C$2:$C435,$C435))</f>
        <v/>
      </c>
    </row>
    <row r="436" customFormat="false" ht="15" hidden="false" customHeight="false" outlineLevel="0" collapsed="false">
      <c r="A436" s="18"/>
      <c r="B436" s="12"/>
      <c r="C436" s="12"/>
      <c r="D436" s="12"/>
      <c r="E436" s="19"/>
      <c r="F436" s="12"/>
      <c r="G436" s="20"/>
      <c r="H436" s="20"/>
      <c r="I436" s="11" t="str">
        <f aca="false">IFERROR(IF($G436="","",$G436/$E436),"")</f>
        <v/>
      </c>
      <c r="J436" s="11" t="str">
        <f aca="false">IF($G436="","",$G436+N($H436))</f>
        <v/>
      </c>
      <c r="K436" s="17" t="str">
        <f aca="false">IF($A436="","",TEXT($A436,"YYYY-MM"))</f>
        <v/>
      </c>
      <c r="L436" s="17" t="str">
        <f aca="false">IF($C436="","",$C436&amp;"|"&amp;COUNTIF($C$2:$C436,$C436))</f>
        <v/>
      </c>
    </row>
    <row r="437" customFormat="false" ht="15" hidden="false" customHeight="false" outlineLevel="0" collapsed="false">
      <c r="A437" s="18"/>
      <c r="B437" s="12"/>
      <c r="C437" s="12"/>
      <c r="D437" s="12"/>
      <c r="E437" s="19"/>
      <c r="F437" s="12"/>
      <c r="G437" s="20"/>
      <c r="H437" s="20"/>
      <c r="I437" s="11" t="str">
        <f aca="false">IFERROR(IF($G437="","",$G437/$E437),"")</f>
        <v/>
      </c>
      <c r="J437" s="11" t="str">
        <f aca="false">IF($G437="","",$G437+N($H437))</f>
        <v/>
      </c>
      <c r="K437" s="17" t="str">
        <f aca="false">IF($A437="","",TEXT($A437,"YYYY-MM"))</f>
        <v/>
      </c>
      <c r="L437" s="17" t="str">
        <f aca="false">IF($C437="","",$C437&amp;"|"&amp;COUNTIF($C$2:$C437,$C437))</f>
        <v/>
      </c>
    </row>
    <row r="438" customFormat="false" ht="15" hidden="false" customHeight="false" outlineLevel="0" collapsed="false">
      <c r="A438" s="18"/>
      <c r="B438" s="12"/>
      <c r="C438" s="12"/>
      <c r="D438" s="12"/>
      <c r="E438" s="19"/>
      <c r="F438" s="12"/>
      <c r="G438" s="20"/>
      <c r="H438" s="20"/>
      <c r="I438" s="11" t="str">
        <f aca="false">IFERROR(IF($G438="","",$G438/$E438),"")</f>
        <v/>
      </c>
      <c r="J438" s="11" t="str">
        <f aca="false">IF($G438="","",$G438+N($H438))</f>
        <v/>
      </c>
      <c r="K438" s="17" t="str">
        <f aca="false">IF($A438="","",TEXT($A438,"YYYY-MM"))</f>
        <v/>
      </c>
      <c r="L438" s="17" t="str">
        <f aca="false">IF($C438="","",$C438&amp;"|"&amp;COUNTIF($C$2:$C438,$C438))</f>
        <v/>
      </c>
    </row>
    <row r="439" customFormat="false" ht="15" hidden="false" customHeight="false" outlineLevel="0" collapsed="false">
      <c r="A439" s="18"/>
      <c r="B439" s="12"/>
      <c r="C439" s="12"/>
      <c r="D439" s="12"/>
      <c r="E439" s="19"/>
      <c r="F439" s="12"/>
      <c r="G439" s="20"/>
      <c r="H439" s="20"/>
      <c r="I439" s="11" t="str">
        <f aca="false">IFERROR(IF($G439="","",$G439/$E439),"")</f>
        <v/>
      </c>
      <c r="J439" s="11" t="str">
        <f aca="false">IF($G439="","",$G439+N($H439))</f>
        <v/>
      </c>
      <c r="K439" s="17" t="str">
        <f aca="false">IF($A439="","",TEXT($A439,"YYYY-MM"))</f>
        <v/>
      </c>
      <c r="L439" s="17" t="str">
        <f aca="false">IF($C439="","",$C439&amp;"|"&amp;COUNTIF($C$2:$C439,$C439))</f>
        <v/>
      </c>
    </row>
    <row r="440" customFormat="false" ht="15" hidden="false" customHeight="false" outlineLevel="0" collapsed="false">
      <c r="A440" s="18"/>
      <c r="B440" s="12"/>
      <c r="C440" s="12"/>
      <c r="D440" s="12"/>
      <c r="E440" s="19"/>
      <c r="F440" s="12"/>
      <c r="G440" s="20"/>
      <c r="H440" s="20"/>
      <c r="I440" s="11" t="str">
        <f aca="false">IFERROR(IF($G440="","",$G440/$E440),"")</f>
        <v/>
      </c>
      <c r="J440" s="11" t="str">
        <f aca="false">IF($G440="","",$G440+N($H440))</f>
        <v/>
      </c>
      <c r="K440" s="17" t="str">
        <f aca="false">IF($A440="","",TEXT($A440,"YYYY-MM"))</f>
        <v/>
      </c>
      <c r="L440" s="17" t="str">
        <f aca="false">IF($C440="","",$C440&amp;"|"&amp;COUNTIF($C$2:$C440,$C440))</f>
        <v/>
      </c>
    </row>
    <row r="441" customFormat="false" ht="15" hidden="false" customHeight="false" outlineLevel="0" collapsed="false">
      <c r="A441" s="18"/>
      <c r="B441" s="12"/>
      <c r="C441" s="12"/>
      <c r="D441" s="12"/>
      <c r="E441" s="19"/>
      <c r="F441" s="12"/>
      <c r="G441" s="20"/>
      <c r="H441" s="20"/>
      <c r="I441" s="11" t="str">
        <f aca="false">IFERROR(IF($G441="","",$G441/$E441),"")</f>
        <v/>
      </c>
      <c r="J441" s="11" t="str">
        <f aca="false">IF($G441="","",$G441+N($H441))</f>
        <v/>
      </c>
      <c r="K441" s="17" t="str">
        <f aca="false">IF($A441="","",TEXT($A441,"YYYY-MM"))</f>
        <v/>
      </c>
      <c r="L441" s="17" t="str">
        <f aca="false">IF($C441="","",$C441&amp;"|"&amp;COUNTIF($C$2:$C441,$C441))</f>
        <v/>
      </c>
    </row>
    <row r="442" customFormat="false" ht="15" hidden="false" customHeight="false" outlineLevel="0" collapsed="false">
      <c r="A442" s="18"/>
      <c r="B442" s="12"/>
      <c r="C442" s="12"/>
      <c r="D442" s="12"/>
      <c r="E442" s="19"/>
      <c r="F442" s="12"/>
      <c r="G442" s="20"/>
      <c r="H442" s="20"/>
      <c r="I442" s="11" t="str">
        <f aca="false">IFERROR(IF($G442="","",$G442/$E442),"")</f>
        <v/>
      </c>
      <c r="J442" s="11" t="str">
        <f aca="false">IF($G442="","",$G442+N($H442))</f>
        <v/>
      </c>
      <c r="K442" s="17" t="str">
        <f aca="false">IF($A442="","",TEXT($A442,"YYYY-MM"))</f>
        <v/>
      </c>
      <c r="L442" s="17" t="str">
        <f aca="false">IF($C442="","",$C442&amp;"|"&amp;COUNTIF($C$2:$C442,$C442))</f>
        <v/>
      </c>
    </row>
    <row r="443" customFormat="false" ht="15" hidden="false" customHeight="false" outlineLevel="0" collapsed="false">
      <c r="A443" s="18"/>
      <c r="B443" s="12"/>
      <c r="C443" s="12"/>
      <c r="D443" s="12"/>
      <c r="E443" s="19"/>
      <c r="F443" s="12"/>
      <c r="G443" s="20"/>
      <c r="H443" s="20"/>
      <c r="I443" s="11" t="str">
        <f aca="false">IFERROR(IF($G443="","",$G443/$E443),"")</f>
        <v/>
      </c>
      <c r="J443" s="11" t="str">
        <f aca="false">IF($G443="","",$G443+N($H443))</f>
        <v/>
      </c>
      <c r="K443" s="17" t="str">
        <f aca="false">IF($A443="","",TEXT($A443,"YYYY-MM"))</f>
        <v/>
      </c>
      <c r="L443" s="17" t="str">
        <f aca="false">IF($C443="","",$C443&amp;"|"&amp;COUNTIF($C$2:$C443,$C443))</f>
        <v/>
      </c>
    </row>
    <row r="444" customFormat="false" ht="15" hidden="false" customHeight="false" outlineLevel="0" collapsed="false">
      <c r="A444" s="18"/>
      <c r="B444" s="12"/>
      <c r="C444" s="12"/>
      <c r="D444" s="12"/>
      <c r="E444" s="19"/>
      <c r="F444" s="12"/>
      <c r="G444" s="20"/>
      <c r="H444" s="20"/>
      <c r="I444" s="11" t="str">
        <f aca="false">IFERROR(IF($G444="","",$G444/$E444),"")</f>
        <v/>
      </c>
      <c r="J444" s="11" t="str">
        <f aca="false">IF($G444="","",$G444+N($H444))</f>
        <v/>
      </c>
      <c r="K444" s="17" t="str">
        <f aca="false">IF($A444="","",TEXT($A444,"YYYY-MM"))</f>
        <v/>
      </c>
      <c r="L444" s="17" t="str">
        <f aca="false">IF($C444="","",$C444&amp;"|"&amp;COUNTIF($C$2:$C444,$C444))</f>
        <v/>
      </c>
    </row>
    <row r="445" customFormat="false" ht="15" hidden="false" customHeight="false" outlineLevel="0" collapsed="false">
      <c r="A445" s="18"/>
      <c r="B445" s="12"/>
      <c r="C445" s="12"/>
      <c r="D445" s="12"/>
      <c r="E445" s="19"/>
      <c r="F445" s="12"/>
      <c r="G445" s="20"/>
      <c r="H445" s="20"/>
      <c r="I445" s="11" t="str">
        <f aca="false">IFERROR(IF($G445="","",$G445/$E445),"")</f>
        <v/>
      </c>
      <c r="J445" s="11" t="str">
        <f aca="false">IF($G445="","",$G445+N($H445))</f>
        <v/>
      </c>
      <c r="K445" s="17" t="str">
        <f aca="false">IF($A445="","",TEXT($A445,"YYYY-MM"))</f>
        <v/>
      </c>
      <c r="L445" s="17" t="str">
        <f aca="false">IF($C445="","",$C445&amp;"|"&amp;COUNTIF($C$2:$C445,$C445))</f>
        <v/>
      </c>
    </row>
    <row r="446" customFormat="false" ht="15" hidden="false" customHeight="false" outlineLevel="0" collapsed="false">
      <c r="A446" s="18"/>
      <c r="B446" s="12"/>
      <c r="C446" s="12"/>
      <c r="D446" s="12"/>
      <c r="E446" s="19"/>
      <c r="F446" s="12"/>
      <c r="G446" s="20"/>
      <c r="H446" s="20"/>
      <c r="I446" s="11" t="str">
        <f aca="false">IFERROR(IF($G446="","",$G446/$E446),"")</f>
        <v/>
      </c>
      <c r="J446" s="11" t="str">
        <f aca="false">IF($G446="","",$G446+N($H446))</f>
        <v/>
      </c>
      <c r="K446" s="17" t="str">
        <f aca="false">IF($A446="","",TEXT($A446,"YYYY-MM"))</f>
        <v/>
      </c>
      <c r="L446" s="17" t="str">
        <f aca="false">IF($C446="","",$C446&amp;"|"&amp;COUNTIF($C$2:$C446,$C446))</f>
        <v/>
      </c>
    </row>
    <row r="447" customFormat="false" ht="15" hidden="false" customHeight="false" outlineLevel="0" collapsed="false">
      <c r="A447" s="18"/>
      <c r="B447" s="12"/>
      <c r="C447" s="12"/>
      <c r="D447" s="12"/>
      <c r="E447" s="19"/>
      <c r="F447" s="12"/>
      <c r="G447" s="20"/>
      <c r="H447" s="20"/>
      <c r="I447" s="11" t="str">
        <f aca="false">IFERROR(IF($G447="","",$G447/$E447),"")</f>
        <v/>
      </c>
      <c r="J447" s="11" t="str">
        <f aca="false">IF($G447="","",$G447+N($H447))</f>
        <v/>
      </c>
      <c r="K447" s="17" t="str">
        <f aca="false">IF($A447="","",TEXT($A447,"YYYY-MM"))</f>
        <v/>
      </c>
      <c r="L447" s="17" t="str">
        <f aca="false">IF($C447="","",$C447&amp;"|"&amp;COUNTIF($C$2:$C447,$C447))</f>
        <v/>
      </c>
    </row>
    <row r="448" customFormat="false" ht="15" hidden="false" customHeight="false" outlineLevel="0" collapsed="false">
      <c r="A448" s="18"/>
      <c r="B448" s="12"/>
      <c r="C448" s="12"/>
      <c r="D448" s="12"/>
      <c r="E448" s="19"/>
      <c r="F448" s="12"/>
      <c r="G448" s="20"/>
      <c r="H448" s="20"/>
      <c r="I448" s="11" t="str">
        <f aca="false">IFERROR(IF($G448="","",$G448/$E448),"")</f>
        <v/>
      </c>
      <c r="J448" s="11" t="str">
        <f aca="false">IF($G448="","",$G448+N($H448))</f>
        <v/>
      </c>
      <c r="K448" s="17" t="str">
        <f aca="false">IF($A448="","",TEXT($A448,"YYYY-MM"))</f>
        <v/>
      </c>
      <c r="L448" s="17" t="str">
        <f aca="false">IF($C448="","",$C448&amp;"|"&amp;COUNTIF($C$2:$C448,$C448))</f>
        <v/>
      </c>
    </row>
    <row r="449" customFormat="false" ht="15" hidden="false" customHeight="false" outlineLevel="0" collapsed="false">
      <c r="A449" s="18"/>
      <c r="B449" s="12"/>
      <c r="C449" s="12"/>
      <c r="D449" s="12"/>
      <c r="E449" s="19"/>
      <c r="F449" s="12"/>
      <c r="G449" s="20"/>
      <c r="H449" s="20"/>
      <c r="I449" s="11" t="str">
        <f aca="false">IFERROR(IF($G449="","",$G449/$E449),"")</f>
        <v/>
      </c>
      <c r="J449" s="11" t="str">
        <f aca="false">IF($G449="","",$G449+N($H449))</f>
        <v/>
      </c>
      <c r="K449" s="17" t="str">
        <f aca="false">IF($A449="","",TEXT($A449,"YYYY-MM"))</f>
        <v/>
      </c>
      <c r="L449" s="17" t="str">
        <f aca="false">IF($C449="","",$C449&amp;"|"&amp;COUNTIF($C$2:$C449,$C449))</f>
        <v/>
      </c>
    </row>
    <row r="450" customFormat="false" ht="15" hidden="false" customHeight="false" outlineLevel="0" collapsed="false">
      <c r="A450" s="18"/>
      <c r="B450" s="12"/>
      <c r="C450" s="12"/>
      <c r="D450" s="12"/>
      <c r="E450" s="19"/>
      <c r="F450" s="12"/>
      <c r="G450" s="20"/>
      <c r="H450" s="20"/>
      <c r="I450" s="11" t="str">
        <f aca="false">IFERROR(IF($G450="","",$G450/$E450),"")</f>
        <v/>
      </c>
      <c r="J450" s="11" t="str">
        <f aca="false">IF($G450="","",$G450+N($H450))</f>
        <v/>
      </c>
      <c r="K450" s="17" t="str">
        <f aca="false">IF($A450="","",TEXT($A450,"YYYY-MM"))</f>
        <v/>
      </c>
      <c r="L450" s="17" t="str">
        <f aca="false">IF($C450="","",$C450&amp;"|"&amp;COUNTIF($C$2:$C450,$C450))</f>
        <v/>
      </c>
    </row>
    <row r="451" customFormat="false" ht="15" hidden="false" customHeight="false" outlineLevel="0" collapsed="false">
      <c r="A451" s="18"/>
      <c r="B451" s="12"/>
      <c r="C451" s="12"/>
      <c r="D451" s="12"/>
      <c r="E451" s="19"/>
      <c r="F451" s="12"/>
      <c r="G451" s="20"/>
      <c r="H451" s="20"/>
      <c r="I451" s="11" t="str">
        <f aca="false">IFERROR(IF($G451="","",$G451/$E451),"")</f>
        <v/>
      </c>
      <c r="J451" s="11" t="str">
        <f aca="false">IF($G451="","",$G451+N($H451))</f>
        <v/>
      </c>
      <c r="K451" s="17" t="str">
        <f aca="false">IF($A451="","",TEXT($A451,"YYYY-MM"))</f>
        <v/>
      </c>
      <c r="L451" s="17" t="str">
        <f aca="false">IF($C451="","",$C451&amp;"|"&amp;COUNTIF($C$2:$C451,$C451))</f>
        <v/>
      </c>
    </row>
    <row r="452" customFormat="false" ht="15" hidden="false" customHeight="false" outlineLevel="0" collapsed="false">
      <c r="A452" s="18"/>
      <c r="B452" s="12"/>
      <c r="C452" s="12"/>
      <c r="D452" s="12"/>
      <c r="E452" s="19"/>
      <c r="F452" s="12"/>
      <c r="G452" s="20"/>
      <c r="H452" s="20"/>
      <c r="I452" s="11" t="str">
        <f aca="false">IFERROR(IF($G452="","",$G452/$E452),"")</f>
        <v/>
      </c>
      <c r="J452" s="11" t="str">
        <f aca="false">IF($G452="","",$G452+N($H452))</f>
        <v/>
      </c>
      <c r="K452" s="17" t="str">
        <f aca="false">IF($A452="","",TEXT($A452,"YYYY-MM"))</f>
        <v/>
      </c>
      <c r="L452" s="17" t="str">
        <f aca="false">IF($C452="","",$C452&amp;"|"&amp;COUNTIF($C$2:$C452,$C452))</f>
        <v/>
      </c>
    </row>
    <row r="453" customFormat="false" ht="15" hidden="false" customHeight="false" outlineLevel="0" collapsed="false">
      <c r="A453" s="18"/>
      <c r="B453" s="12"/>
      <c r="C453" s="12"/>
      <c r="D453" s="12"/>
      <c r="E453" s="19"/>
      <c r="F453" s="12"/>
      <c r="G453" s="20"/>
      <c r="H453" s="20"/>
      <c r="I453" s="11" t="str">
        <f aca="false">IFERROR(IF($G453="","",$G453/$E453),"")</f>
        <v/>
      </c>
      <c r="J453" s="11" t="str">
        <f aca="false">IF($G453="","",$G453+N($H453))</f>
        <v/>
      </c>
      <c r="K453" s="17" t="str">
        <f aca="false">IF($A453="","",TEXT($A453,"YYYY-MM"))</f>
        <v/>
      </c>
      <c r="L453" s="17" t="str">
        <f aca="false">IF($C453="","",$C453&amp;"|"&amp;COUNTIF($C$2:$C453,$C453))</f>
        <v/>
      </c>
    </row>
    <row r="454" customFormat="false" ht="15" hidden="false" customHeight="false" outlineLevel="0" collapsed="false">
      <c r="A454" s="18"/>
      <c r="B454" s="12"/>
      <c r="C454" s="12"/>
      <c r="D454" s="12"/>
      <c r="E454" s="19"/>
      <c r="F454" s="12"/>
      <c r="G454" s="20"/>
      <c r="H454" s="20"/>
      <c r="I454" s="11" t="str">
        <f aca="false">IFERROR(IF($G454="","",$G454/$E454),"")</f>
        <v/>
      </c>
      <c r="J454" s="11" t="str">
        <f aca="false">IF($G454="","",$G454+N($H454))</f>
        <v/>
      </c>
      <c r="K454" s="17" t="str">
        <f aca="false">IF($A454="","",TEXT($A454,"YYYY-MM"))</f>
        <v/>
      </c>
      <c r="L454" s="17" t="str">
        <f aca="false">IF($C454="","",$C454&amp;"|"&amp;COUNTIF($C$2:$C454,$C454))</f>
        <v/>
      </c>
    </row>
    <row r="455" customFormat="false" ht="15" hidden="false" customHeight="false" outlineLevel="0" collapsed="false">
      <c r="A455" s="18"/>
      <c r="B455" s="12"/>
      <c r="C455" s="12"/>
      <c r="D455" s="12"/>
      <c r="E455" s="19"/>
      <c r="F455" s="12"/>
      <c r="G455" s="20"/>
      <c r="H455" s="20"/>
      <c r="I455" s="11" t="str">
        <f aca="false">IFERROR(IF($G455="","",$G455/$E455),"")</f>
        <v/>
      </c>
      <c r="J455" s="11" t="str">
        <f aca="false">IF($G455="","",$G455+N($H455))</f>
        <v/>
      </c>
      <c r="K455" s="17" t="str">
        <f aca="false">IF($A455="","",TEXT($A455,"YYYY-MM"))</f>
        <v/>
      </c>
      <c r="L455" s="17" t="str">
        <f aca="false">IF($C455="","",$C455&amp;"|"&amp;COUNTIF($C$2:$C455,$C455))</f>
        <v/>
      </c>
    </row>
    <row r="456" customFormat="false" ht="15" hidden="false" customHeight="false" outlineLevel="0" collapsed="false">
      <c r="A456" s="18"/>
      <c r="B456" s="12"/>
      <c r="C456" s="12"/>
      <c r="D456" s="12"/>
      <c r="E456" s="19"/>
      <c r="F456" s="12"/>
      <c r="G456" s="20"/>
      <c r="H456" s="20"/>
      <c r="I456" s="11" t="str">
        <f aca="false">IFERROR(IF($G456="","",$G456/$E456),"")</f>
        <v/>
      </c>
      <c r="J456" s="11" t="str">
        <f aca="false">IF($G456="","",$G456+N($H456))</f>
        <v/>
      </c>
      <c r="K456" s="17" t="str">
        <f aca="false">IF($A456="","",TEXT($A456,"YYYY-MM"))</f>
        <v/>
      </c>
      <c r="L456" s="17" t="str">
        <f aca="false">IF($C456="","",$C456&amp;"|"&amp;COUNTIF($C$2:$C456,$C456))</f>
        <v/>
      </c>
    </row>
    <row r="457" customFormat="false" ht="15" hidden="false" customHeight="false" outlineLevel="0" collapsed="false">
      <c r="A457" s="18"/>
      <c r="B457" s="12"/>
      <c r="C457" s="12"/>
      <c r="D457" s="12"/>
      <c r="E457" s="19"/>
      <c r="F457" s="12"/>
      <c r="G457" s="20"/>
      <c r="H457" s="20"/>
      <c r="I457" s="11" t="str">
        <f aca="false">IFERROR(IF($G457="","",$G457/$E457),"")</f>
        <v/>
      </c>
      <c r="J457" s="11" t="str">
        <f aca="false">IF($G457="","",$G457+N($H457))</f>
        <v/>
      </c>
      <c r="K457" s="17" t="str">
        <f aca="false">IF($A457="","",TEXT($A457,"YYYY-MM"))</f>
        <v/>
      </c>
      <c r="L457" s="17" t="str">
        <f aca="false">IF($C457="","",$C457&amp;"|"&amp;COUNTIF($C$2:$C457,$C457))</f>
        <v/>
      </c>
    </row>
    <row r="458" customFormat="false" ht="15" hidden="false" customHeight="false" outlineLevel="0" collapsed="false">
      <c r="A458" s="18"/>
      <c r="B458" s="12"/>
      <c r="C458" s="12"/>
      <c r="D458" s="12"/>
      <c r="E458" s="19"/>
      <c r="F458" s="12"/>
      <c r="G458" s="20"/>
      <c r="H458" s="20"/>
      <c r="I458" s="11" t="str">
        <f aca="false">IFERROR(IF($G458="","",$G458/$E458),"")</f>
        <v/>
      </c>
      <c r="J458" s="11" t="str">
        <f aca="false">IF($G458="","",$G458+N($H458))</f>
        <v/>
      </c>
      <c r="K458" s="17" t="str">
        <f aca="false">IF($A458="","",TEXT($A458,"YYYY-MM"))</f>
        <v/>
      </c>
      <c r="L458" s="17" t="str">
        <f aca="false">IF($C458="","",$C458&amp;"|"&amp;COUNTIF($C$2:$C458,$C458))</f>
        <v/>
      </c>
    </row>
    <row r="459" customFormat="false" ht="15" hidden="false" customHeight="false" outlineLevel="0" collapsed="false">
      <c r="A459" s="18"/>
      <c r="B459" s="12"/>
      <c r="C459" s="12"/>
      <c r="D459" s="12"/>
      <c r="E459" s="19"/>
      <c r="F459" s="12"/>
      <c r="G459" s="20"/>
      <c r="H459" s="20"/>
      <c r="I459" s="11" t="str">
        <f aca="false">IFERROR(IF($G459="","",$G459/$E459),"")</f>
        <v/>
      </c>
      <c r="J459" s="11" t="str">
        <f aca="false">IF($G459="","",$G459+N($H459))</f>
        <v/>
      </c>
      <c r="K459" s="17" t="str">
        <f aca="false">IF($A459="","",TEXT($A459,"YYYY-MM"))</f>
        <v/>
      </c>
      <c r="L459" s="17" t="str">
        <f aca="false">IF($C459="","",$C459&amp;"|"&amp;COUNTIF($C$2:$C459,$C459))</f>
        <v/>
      </c>
    </row>
    <row r="460" customFormat="false" ht="15" hidden="false" customHeight="false" outlineLevel="0" collapsed="false">
      <c r="A460" s="18"/>
      <c r="B460" s="12"/>
      <c r="C460" s="12"/>
      <c r="D460" s="12"/>
      <c r="E460" s="19"/>
      <c r="F460" s="12"/>
      <c r="G460" s="20"/>
      <c r="H460" s="20"/>
      <c r="I460" s="11" t="str">
        <f aca="false">IFERROR(IF($G460="","",$G460/$E460),"")</f>
        <v/>
      </c>
      <c r="J460" s="11" t="str">
        <f aca="false">IF($G460="","",$G460+N($H460))</f>
        <v/>
      </c>
      <c r="K460" s="17" t="str">
        <f aca="false">IF($A460="","",TEXT($A460,"YYYY-MM"))</f>
        <v/>
      </c>
      <c r="L460" s="17" t="str">
        <f aca="false">IF($C460="","",$C460&amp;"|"&amp;COUNTIF($C$2:$C460,$C460))</f>
        <v/>
      </c>
    </row>
    <row r="461" customFormat="false" ht="15" hidden="false" customHeight="false" outlineLevel="0" collapsed="false">
      <c r="A461" s="18"/>
      <c r="B461" s="12"/>
      <c r="C461" s="12"/>
      <c r="D461" s="12"/>
      <c r="E461" s="19"/>
      <c r="F461" s="12"/>
      <c r="G461" s="20"/>
      <c r="H461" s="20"/>
      <c r="I461" s="11" t="str">
        <f aca="false">IFERROR(IF($G461="","",$G461/$E461),"")</f>
        <v/>
      </c>
      <c r="J461" s="11" t="str">
        <f aca="false">IF($G461="","",$G461+N($H461))</f>
        <v/>
      </c>
      <c r="K461" s="17" t="str">
        <f aca="false">IF($A461="","",TEXT($A461,"YYYY-MM"))</f>
        <v/>
      </c>
      <c r="L461" s="17" t="str">
        <f aca="false">IF($C461="","",$C461&amp;"|"&amp;COUNTIF($C$2:$C461,$C461))</f>
        <v/>
      </c>
    </row>
    <row r="462" customFormat="false" ht="15" hidden="false" customHeight="false" outlineLevel="0" collapsed="false">
      <c r="A462" s="18"/>
      <c r="B462" s="12"/>
      <c r="C462" s="12"/>
      <c r="D462" s="12"/>
      <c r="E462" s="19"/>
      <c r="F462" s="12"/>
      <c r="G462" s="20"/>
      <c r="H462" s="20"/>
      <c r="I462" s="11" t="str">
        <f aca="false">IFERROR(IF($G462="","",$G462/$E462),"")</f>
        <v/>
      </c>
      <c r="J462" s="11" t="str">
        <f aca="false">IF($G462="","",$G462+N($H462))</f>
        <v/>
      </c>
      <c r="K462" s="17" t="str">
        <f aca="false">IF($A462="","",TEXT($A462,"YYYY-MM"))</f>
        <v/>
      </c>
      <c r="L462" s="17" t="str">
        <f aca="false">IF($C462="","",$C462&amp;"|"&amp;COUNTIF($C$2:$C462,$C462))</f>
        <v/>
      </c>
    </row>
    <row r="463" customFormat="false" ht="15" hidden="false" customHeight="false" outlineLevel="0" collapsed="false">
      <c r="A463" s="18"/>
      <c r="B463" s="12"/>
      <c r="C463" s="12"/>
      <c r="D463" s="12"/>
      <c r="E463" s="19"/>
      <c r="F463" s="12"/>
      <c r="G463" s="20"/>
      <c r="H463" s="20"/>
      <c r="I463" s="11" t="str">
        <f aca="false">IFERROR(IF($G463="","",$G463/$E463),"")</f>
        <v/>
      </c>
      <c r="J463" s="11" t="str">
        <f aca="false">IF($G463="","",$G463+N($H463))</f>
        <v/>
      </c>
      <c r="K463" s="17" t="str">
        <f aca="false">IF($A463="","",TEXT($A463,"YYYY-MM"))</f>
        <v/>
      </c>
      <c r="L463" s="17" t="str">
        <f aca="false">IF($C463="","",$C463&amp;"|"&amp;COUNTIF($C$2:$C463,$C463))</f>
        <v/>
      </c>
    </row>
    <row r="464" customFormat="false" ht="15" hidden="false" customHeight="false" outlineLevel="0" collapsed="false">
      <c r="A464" s="18"/>
      <c r="B464" s="12"/>
      <c r="C464" s="12"/>
      <c r="D464" s="12"/>
      <c r="E464" s="19"/>
      <c r="F464" s="12"/>
      <c r="G464" s="20"/>
      <c r="H464" s="20"/>
      <c r="I464" s="11" t="str">
        <f aca="false">IFERROR(IF($G464="","",$G464/$E464),"")</f>
        <v/>
      </c>
      <c r="J464" s="11" t="str">
        <f aca="false">IF($G464="","",$G464+N($H464))</f>
        <v/>
      </c>
      <c r="K464" s="17" t="str">
        <f aca="false">IF($A464="","",TEXT($A464,"YYYY-MM"))</f>
        <v/>
      </c>
      <c r="L464" s="17" t="str">
        <f aca="false">IF($C464="","",$C464&amp;"|"&amp;COUNTIF($C$2:$C464,$C464))</f>
        <v/>
      </c>
    </row>
    <row r="465" customFormat="false" ht="15" hidden="false" customHeight="false" outlineLevel="0" collapsed="false">
      <c r="A465" s="18"/>
      <c r="B465" s="12"/>
      <c r="C465" s="12"/>
      <c r="D465" s="12"/>
      <c r="E465" s="19"/>
      <c r="F465" s="12"/>
      <c r="G465" s="20"/>
      <c r="H465" s="20"/>
      <c r="I465" s="11" t="str">
        <f aca="false">IFERROR(IF($G465="","",$G465/$E465),"")</f>
        <v/>
      </c>
      <c r="J465" s="11" t="str">
        <f aca="false">IF($G465="","",$G465+N($H465))</f>
        <v/>
      </c>
      <c r="K465" s="17" t="str">
        <f aca="false">IF($A465="","",TEXT($A465,"YYYY-MM"))</f>
        <v/>
      </c>
      <c r="L465" s="17" t="str">
        <f aca="false">IF($C465="","",$C465&amp;"|"&amp;COUNTIF($C$2:$C465,$C465))</f>
        <v/>
      </c>
    </row>
    <row r="466" customFormat="false" ht="15" hidden="false" customHeight="false" outlineLevel="0" collapsed="false">
      <c r="A466" s="18"/>
      <c r="B466" s="12"/>
      <c r="C466" s="12"/>
      <c r="D466" s="12"/>
      <c r="E466" s="19"/>
      <c r="F466" s="12"/>
      <c r="G466" s="20"/>
      <c r="H466" s="20"/>
      <c r="I466" s="11" t="str">
        <f aca="false">IFERROR(IF($G466="","",$G466/$E466),"")</f>
        <v/>
      </c>
      <c r="J466" s="11" t="str">
        <f aca="false">IF($G466="","",$G466+N($H466))</f>
        <v/>
      </c>
      <c r="K466" s="17" t="str">
        <f aca="false">IF($A466="","",TEXT($A466,"YYYY-MM"))</f>
        <v/>
      </c>
      <c r="L466" s="17" t="str">
        <f aca="false">IF($C466="","",$C466&amp;"|"&amp;COUNTIF($C$2:$C466,$C466))</f>
        <v/>
      </c>
    </row>
    <row r="467" customFormat="false" ht="15" hidden="false" customHeight="false" outlineLevel="0" collapsed="false">
      <c r="A467" s="18"/>
      <c r="B467" s="12"/>
      <c r="C467" s="12"/>
      <c r="D467" s="12"/>
      <c r="E467" s="19"/>
      <c r="F467" s="12"/>
      <c r="G467" s="20"/>
      <c r="H467" s="20"/>
      <c r="I467" s="11" t="str">
        <f aca="false">IFERROR(IF($G467="","",$G467/$E467),"")</f>
        <v/>
      </c>
      <c r="J467" s="11" t="str">
        <f aca="false">IF($G467="","",$G467+N($H467))</f>
        <v/>
      </c>
      <c r="K467" s="17" t="str">
        <f aca="false">IF($A467="","",TEXT($A467,"YYYY-MM"))</f>
        <v/>
      </c>
      <c r="L467" s="17" t="str">
        <f aca="false">IF($C467="","",$C467&amp;"|"&amp;COUNTIF($C$2:$C467,$C467))</f>
        <v/>
      </c>
    </row>
    <row r="468" customFormat="false" ht="15" hidden="false" customHeight="false" outlineLevel="0" collapsed="false">
      <c r="A468" s="18"/>
      <c r="B468" s="12"/>
      <c r="C468" s="12"/>
      <c r="D468" s="12"/>
      <c r="E468" s="19"/>
      <c r="F468" s="12"/>
      <c r="G468" s="20"/>
      <c r="H468" s="20"/>
      <c r="I468" s="11" t="str">
        <f aca="false">IFERROR(IF($G468="","",$G468/$E468),"")</f>
        <v/>
      </c>
      <c r="J468" s="11" t="str">
        <f aca="false">IF($G468="","",$G468+N($H468))</f>
        <v/>
      </c>
      <c r="K468" s="17" t="str">
        <f aca="false">IF($A468="","",TEXT($A468,"YYYY-MM"))</f>
        <v/>
      </c>
      <c r="L468" s="17" t="str">
        <f aca="false">IF($C468="","",$C468&amp;"|"&amp;COUNTIF($C$2:$C468,$C468))</f>
        <v/>
      </c>
    </row>
    <row r="469" customFormat="false" ht="15" hidden="false" customHeight="false" outlineLevel="0" collapsed="false">
      <c r="A469" s="18"/>
      <c r="B469" s="12"/>
      <c r="C469" s="12"/>
      <c r="D469" s="12"/>
      <c r="E469" s="19"/>
      <c r="F469" s="12"/>
      <c r="G469" s="20"/>
      <c r="H469" s="20"/>
      <c r="I469" s="11" t="str">
        <f aca="false">IFERROR(IF($G469="","",$G469/$E469),"")</f>
        <v/>
      </c>
      <c r="J469" s="11" t="str">
        <f aca="false">IF($G469="","",$G469+N($H469))</f>
        <v/>
      </c>
      <c r="K469" s="17" t="str">
        <f aca="false">IF($A469="","",TEXT($A469,"YYYY-MM"))</f>
        <v/>
      </c>
      <c r="L469" s="17" t="str">
        <f aca="false">IF($C469="","",$C469&amp;"|"&amp;COUNTIF($C$2:$C469,$C469))</f>
        <v/>
      </c>
    </row>
    <row r="470" customFormat="false" ht="15" hidden="false" customHeight="false" outlineLevel="0" collapsed="false">
      <c r="A470" s="18"/>
      <c r="B470" s="12"/>
      <c r="C470" s="12"/>
      <c r="D470" s="12"/>
      <c r="E470" s="19"/>
      <c r="F470" s="12"/>
      <c r="G470" s="20"/>
      <c r="H470" s="20"/>
      <c r="I470" s="11" t="str">
        <f aca="false">IFERROR(IF($G470="","",$G470/$E470),"")</f>
        <v/>
      </c>
      <c r="J470" s="11" t="str">
        <f aca="false">IF($G470="","",$G470+N($H470))</f>
        <v/>
      </c>
      <c r="K470" s="17" t="str">
        <f aca="false">IF($A470="","",TEXT($A470,"YYYY-MM"))</f>
        <v/>
      </c>
      <c r="L470" s="17" t="str">
        <f aca="false">IF($C470="","",$C470&amp;"|"&amp;COUNTIF($C$2:$C470,$C470))</f>
        <v/>
      </c>
    </row>
    <row r="471" customFormat="false" ht="15" hidden="false" customHeight="false" outlineLevel="0" collapsed="false">
      <c r="A471" s="18"/>
      <c r="B471" s="12"/>
      <c r="C471" s="12"/>
      <c r="D471" s="12"/>
      <c r="E471" s="19"/>
      <c r="F471" s="12"/>
      <c r="G471" s="20"/>
      <c r="H471" s="20"/>
      <c r="I471" s="11" t="str">
        <f aca="false">IFERROR(IF($G471="","",$G471/$E471),"")</f>
        <v/>
      </c>
      <c r="J471" s="11" t="str">
        <f aca="false">IF($G471="","",$G471+N($H471))</f>
        <v/>
      </c>
      <c r="K471" s="17" t="str">
        <f aca="false">IF($A471="","",TEXT($A471,"YYYY-MM"))</f>
        <v/>
      </c>
      <c r="L471" s="17" t="str">
        <f aca="false">IF($C471="","",$C471&amp;"|"&amp;COUNTIF($C$2:$C471,$C471))</f>
        <v/>
      </c>
    </row>
    <row r="472" customFormat="false" ht="15" hidden="false" customHeight="false" outlineLevel="0" collapsed="false">
      <c r="A472" s="18"/>
      <c r="B472" s="12"/>
      <c r="C472" s="12"/>
      <c r="D472" s="12"/>
      <c r="E472" s="19"/>
      <c r="F472" s="12"/>
      <c r="G472" s="20"/>
      <c r="H472" s="20"/>
      <c r="I472" s="11" t="str">
        <f aca="false">IFERROR(IF($G472="","",$G472/$E472),"")</f>
        <v/>
      </c>
      <c r="J472" s="11" t="str">
        <f aca="false">IF($G472="","",$G472+N($H472))</f>
        <v/>
      </c>
      <c r="K472" s="17" t="str">
        <f aca="false">IF($A472="","",TEXT($A472,"YYYY-MM"))</f>
        <v/>
      </c>
      <c r="L472" s="17" t="str">
        <f aca="false">IF($C472="","",$C472&amp;"|"&amp;COUNTIF($C$2:$C472,$C472))</f>
        <v/>
      </c>
    </row>
    <row r="473" customFormat="false" ht="15" hidden="false" customHeight="false" outlineLevel="0" collapsed="false">
      <c r="A473" s="18"/>
      <c r="B473" s="12"/>
      <c r="C473" s="12"/>
      <c r="D473" s="12"/>
      <c r="E473" s="19"/>
      <c r="F473" s="12"/>
      <c r="G473" s="20"/>
      <c r="H473" s="20"/>
      <c r="I473" s="11" t="str">
        <f aca="false">IFERROR(IF($G473="","",$G473/$E473),"")</f>
        <v/>
      </c>
      <c r="J473" s="11" t="str">
        <f aca="false">IF($G473="","",$G473+N($H473))</f>
        <v/>
      </c>
      <c r="K473" s="17" t="str">
        <f aca="false">IF($A473="","",TEXT($A473,"YYYY-MM"))</f>
        <v/>
      </c>
      <c r="L473" s="17" t="str">
        <f aca="false">IF($C473="","",$C473&amp;"|"&amp;COUNTIF($C$2:$C473,$C473))</f>
        <v/>
      </c>
    </row>
    <row r="474" customFormat="false" ht="15" hidden="false" customHeight="false" outlineLevel="0" collapsed="false">
      <c r="A474" s="18"/>
      <c r="B474" s="12"/>
      <c r="C474" s="12"/>
      <c r="D474" s="12"/>
      <c r="E474" s="19"/>
      <c r="F474" s="12"/>
      <c r="G474" s="20"/>
      <c r="H474" s="20"/>
      <c r="I474" s="11" t="str">
        <f aca="false">IFERROR(IF($G474="","",$G474/$E474),"")</f>
        <v/>
      </c>
      <c r="J474" s="11" t="str">
        <f aca="false">IF($G474="","",$G474+N($H474))</f>
        <v/>
      </c>
      <c r="K474" s="17" t="str">
        <f aca="false">IF($A474="","",TEXT($A474,"YYYY-MM"))</f>
        <v/>
      </c>
      <c r="L474" s="17" t="str">
        <f aca="false">IF($C474="","",$C474&amp;"|"&amp;COUNTIF($C$2:$C474,$C474))</f>
        <v/>
      </c>
    </row>
    <row r="475" customFormat="false" ht="15" hidden="false" customHeight="false" outlineLevel="0" collapsed="false">
      <c r="A475" s="18"/>
      <c r="B475" s="12"/>
      <c r="C475" s="12"/>
      <c r="D475" s="12"/>
      <c r="E475" s="19"/>
      <c r="F475" s="12"/>
      <c r="G475" s="20"/>
      <c r="H475" s="20"/>
      <c r="I475" s="11" t="str">
        <f aca="false">IFERROR(IF($G475="","",$G475/$E475),"")</f>
        <v/>
      </c>
      <c r="J475" s="11" t="str">
        <f aca="false">IF($G475="","",$G475+N($H475))</f>
        <v/>
      </c>
      <c r="K475" s="17" t="str">
        <f aca="false">IF($A475="","",TEXT($A475,"YYYY-MM"))</f>
        <v/>
      </c>
      <c r="L475" s="17" t="str">
        <f aca="false">IF($C475="","",$C475&amp;"|"&amp;COUNTIF($C$2:$C475,$C475))</f>
        <v/>
      </c>
    </row>
    <row r="476" customFormat="false" ht="15" hidden="false" customHeight="false" outlineLevel="0" collapsed="false">
      <c r="A476" s="18"/>
      <c r="B476" s="12"/>
      <c r="C476" s="12"/>
      <c r="D476" s="12"/>
      <c r="E476" s="19"/>
      <c r="F476" s="12"/>
      <c r="G476" s="20"/>
      <c r="H476" s="20"/>
      <c r="I476" s="11" t="str">
        <f aca="false">IFERROR(IF($G476="","",$G476/$E476),"")</f>
        <v/>
      </c>
      <c r="J476" s="11" t="str">
        <f aca="false">IF($G476="","",$G476+N($H476))</f>
        <v/>
      </c>
      <c r="K476" s="17" t="str">
        <f aca="false">IF($A476="","",TEXT($A476,"YYYY-MM"))</f>
        <v/>
      </c>
      <c r="L476" s="17" t="str">
        <f aca="false">IF($C476="","",$C476&amp;"|"&amp;COUNTIF($C$2:$C476,$C476))</f>
        <v/>
      </c>
    </row>
    <row r="477" customFormat="false" ht="15" hidden="false" customHeight="false" outlineLevel="0" collapsed="false">
      <c r="A477" s="18"/>
      <c r="B477" s="12"/>
      <c r="C477" s="12"/>
      <c r="D477" s="12"/>
      <c r="E477" s="19"/>
      <c r="F477" s="12"/>
      <c r="G477" s="20"/>
      <c r="H477" s="20"/>
      <c r="I477" s="11" t="str">
        <f aca="false">IFERROR(IF($G477="","",$G477/$E477),"")</f>
        <v/>
      </c>
      <c r="J477" s="11" t="str">
        <f aca="false">IF($G477="","",$G477+N($H477))</f>
        <v/>
      </c>
      <c r="K477" s="17" t="str">
        <f aca="false">IF($A477="","",TEXT($A477,"YYYY-MM"))</f>
        <v/>
      </c>
      <c r="L477" s="17" t="str">
        <f aca="false">IF($C477="","",$C477&amp;"|"&amp;COUNTIF($C$2:$C477,$C477))</f>
        <v/>
      </c>
    </row>
    <row r="478" customFormat="false" ht="15" hidden="false" customHeight="false" outlineLevel="0" collapsed="false">
      <c r="A478" s="18"/>
      <c r="B478" s="12"/>
      <c r="C478" s="12"/>
      <c r="D478" s="12"/>
      <c r="E478" s="19"/>
      <c r="F478" s="12"/>
      <c r="G478" s="20"/>
      <c r="H478" s="20"/>
      <c r="I478" s="11" t="str">
        <f aca="false">IFERROR(IF($G478="","",$G478/$E478),"")</f>
        <v/>
      </c>
      <c r="J478" s="11" t="str">
        <f aca="false">IF($G478="","",$G478+N($H478))</f>
        <v/>
      </c>
      <c r="K478" s="17" t="str">
        <f aca="false">IF($A478="","",TEXT($A478,"YYYY-MM"))</f>
        <v/>
      </c>
      <c r="L478" s="17" t="str">
        <f aca="false">IF($C478="","",$C478&amp;"|"&amp;COUNTIF($C$2:$C478,$C478))</f>
        <v/>
      </c>
    </row>
    <row r="479" customFormat="false" ht="15" hidden="false" customHeight="false" outlineLevel="0" collapsed="false">
      <c r="A479" s="18"/>
      <c r="B479" s="12"/>
      <c r="C479" s="12"/>
      <c r="D479" s="12"/>
      <c r="E479" s="19"/>
      <c r="F479" s="12"/>
      <c r="G479" s="20"/>
      <c r="H479" s="20"/>
      <c r="I479" s="11" t="str">
        <f aca="false">IFERROR(IF($G479="","",$G479/$E479),"")</f>
        <v/>
      </c>
      <c r="J479" s="11" t="str">
        <f aca="false">IF($G479="","",$G479+N($H479))</f>
        <v/>
      </c>
      <c r="K479" s="17" t="str">
        <f aca="false">IF($A479="","",TEXT($A479,"YYYY-MM"))</f>
        <v/>
      </c>
      <c r="L479" s="17" t="str">
        <f aca="false">IF($C479="","",$C479&amp;"|"&amp;COUNTIF($C$2:$C479,$C479))</f>
        <v/>
      </c>
    </row>
    <row r="480" customFormat="false" ht="15" hidden="false" customHeight="false" outlineLevel="0" collapsed="false">
      <c r="A480" s="18"/>
      <c r="B480" s="12"/>
      <c r="C480" s="12"/>
      <c r="D480" s="12"/>
      <c r="E480" s="19"/>
      <c r="F480" s="12"/>
      <c r="G480" s="20"/>
      <c r="H480" s="20"/>
      <c r="I480" s="11" t="str">
        <f aca="false">IFERROR(IF($G480="","",$G480/$E480),"")</f>
        <v/>
      </c>
      <c r="J480" s="11" t="str">
        <f aca="false">IF($G480="","",$G480+N($H480))</f>
        <v/>
      </c>
      <c r="K480" s="17" t="str">
        <f aca="false">IF($A480="","",TEXT($A480,"YYYY-MM"))</f>
        <v/>
      </c>
      <c r="L480" s="17" t="str">
        <f aca="false">IF($C480="","",$C480&amp;"|"&amp;COUNTIF($C$2:$C480,$C480))</f>
        <v/>
      </c>
    </row>
    <row r="481" customFormat="false" ht="15" hidden="false" customHeight="false" outlineLevel="0" collapsed="false">
      <c r="A481" s="18"/>
      <c r="B481" s="12"/>
      <c r="C481" s="12"/>
      <c r="D481" s="12"/>
      <c r="E481" s="19"/>
      <c r="F481" s="12"/>
      <c r="G481" s="20"/>
      <c r="H481" s="20"/>
      <c r="I481" s="11" t="str">
        <f aca="false">IFERROR(IF($G481="","",$G481/$E481),"")</f>
        <v/>
      </c>
      <c r="J481" s="11" t="str">
        <f aca="false">IF($G481="","",$G481+N($H481))</f>
        <v/>
      </c>
      <c r="K481" s="17" t="str">
        <f aca="false">IF($A481="","",TEXT($A481,"YYYY-MM"))</f>
        <v/>
      </c>
      <c r="L481" s="17" t="str">
        <f aca="false">IF($C481="","",$C481&amp;"|"&amp;COUNTIF($C$2:$C481,$C481))</f>
        <v/>
      </c>
    </row>
    <row r="482" customFormat="false" ht="15" hidden="false" customHeight="false" outlineLevel="0" collapsed="false">
      <c r="A482" s="18"/>
      <c r="B482" s="12"/>
      <c r="C482" s="12"/>
      <c r="D482" s="12"/>
      <c r="E482" s="19"/>
      <c r="F482" s="12"/>
      <c r="G482" s="20"/>
      <c r="H482" s="20"/>
      <c r="I482" s="11" t="str">
        <f aca="false">IFERROR(IF($G482="","",$G482/$E482),"")</f>
        <v/>
      </c>
      <c r="J482" s="11" t="str">
        <f aca="false">IF($G482="","",$G482+N($H482))</f>
        <v/>
      </c>
      <c r="K482" s="17" t="str">
        <f aca="false">IF($A482="","",TEXT($A482,"YYYY-MM"))</f>
        <v/>
      </c>
      <c r="L482" s="17" t="str">
        <f aca="false">IF($C482="","",$C482&amp;"|"&amp;COUNTIF($C$2:$C482,$C482))</f>
        <v/>
      </c>
    </row>
    <row r="483" customFormat="false" ht="15" hidden="false" customHeight="false" outlineLevel="0" collapsed="false">
      <c r="A483" s="18"/>
      <c r="B483" s="12"/>
      <c r="C483" s="12"/>
      <c r="D483" s="12"/>
      <c r="E483" s="19"/>
      <c r="F483" s="12"/>
      <c r="G483" s="20"/>
      <c r="H483" s="20"/>
      <c r="I483" s="11" t="str">
        <f aca="false">IFERROR(IF($G483="","",$G483/$E483),"")</f>
        <v/>
      </c>
      <c r="J483" s="11" t="str">
        <f aca="false">IF($G483="","",$G483+N($H483))</f>
        <v/>
      </c>
      <c r="K483" s="17" t="str">
        <f aca="false">IF($A483="","",TEXT($A483,"YYYY-MM"))</f>
        <v/>
      </c>
      <c r="L483" s="17" t="str">
        <f aca="false">IF($C483="","",$C483&amp;"|"&amp;COUNTIF($C$2:$C483,$C483))</f>
        <v/>
      </c>
    </row>
    <row r="484" customFormat="false" ht="15" hidden="false" customHeight="false" outlineLevel="0" collapsed="false">
      <c r="A484" s="18"/>
      <c r="B484" s="12"/>
      <c r="C484" s="12"/>
      <c r="D484" s="12"/>
      <c r="E484" s="19"/>
      <c r="F484" s="12"/>
      <c r="G484" s="20"/>
      <c r="H484" s="20"/>
      <c r="I484" s="11" t="str">
        <f aca="false">IFERROR(IF($G484="","",$G484/$E484),"")</f>
        <v/>
      </c>
      <c r="J484" s="11" t="str">
        <f aca="false">IF($G484="","",$G484+N($H484))</f>
        <v/>
      </c>
      <c r="K484" s="17" t="str">
        <f aca="false">IF($A484="","",TEXT($A484,"YYYY-MM"))</f>
        <v/>
      </c>
      <c r="L484" s="17" t="str">
        <f aca="false">IF($C484="","",$C484&amp;"|"&amp;COUNTIF($C$2:$C484,$C484))</f>
        <v/>
      </c>
    </row>
    <row r="485" customFormat="false" ht="15" hidden="false" customHeight="false" outlineLevel="0" collapsed="false">
      <c r="A485" s="18"/>
      <c r="B485" s="12"/>
      <c r="C485" s="12"/>
      <c r="D485" s="12"/>
      <c r="E485" s="19"/>
      <c r="F485" s="12"/>
      <c r="G485" s="20"/>
      <c r="H485" s="20"/>
      <c r="I485" s="11" t="str">
        <f aca="false">IFERROR(IF($G485="","",$G485/$E485),"")</f>
        <v/>
      </c>
      <c r="J485" s="11" t="str">
        <f aca="false">IF($G485="","",$G485+N($H485))</f>
        <v/>
      </c>
      <c r="K485" s="17" t="str">
        <f aca="false">IF($A485="","",TEXT($A485,"YYYY-MM"))</f>
        <v/>
      </c>
      <c r="L485" s="17" t="str">
        <f aca="false">IF($C485="","",$C485&amp;"|"&amp;COUNTIF($C$2:$C485,$C485))</f>
        <v/>
      </c>
    </row>
    <row r="486" customFormat="false" ht="15" hidden="false" customHeight="false" outlineLevel="0" collapsed="false">
      <c r="A486" s="18"/>
      <c r="B486" s="12"/>
      <c r="C486" s="12"/>
      <c r="D486" s="12"/>
      <c r="E486" s="19"/>
      <c r="F486" s="12"/>
      <c r="G486" s="20"/>
      <c r="H486" s="20"/>
      <c r="I486" s="11" t="str">
        <f aca="false">IFERROR(IF($G486="","",$G486/$E486),"")</f>
        <v/>
      </c>
      <c r="J486" s="11" t="str">
        <f aca="false">IF($G486="","",$G486+N($H486))</f>
        <v/>
      </c>
      <c r="K486" s="17" t="str">
        <f aca="false">IF($A486="","",TEXT($A486,"YYYY-MM"))</f>
        <v/>
      </c>
      <c r="L486" s="17" t="str">
        <f aca="false">IF($C486="","",$C486&amp;"|"&amp;COUNTIF($C$2:$C486,$C486))</f>
        <v/>
      </c>
    </row>
    <row r="487" customFormat="false" ht="15" hidden="false" customHeight="false" outlineLevel="0" collapsed="false">
      <c r="A487" s="18"/>
      <c r="B487" s="12"/>
      <c r="C487" s="12"/>
      <c r="D487" s="12"/>
      <c r="E487" s="19"/>
      <c r="F487" s="12"/>
      <c r="G487" s="20"/>
      <c r="H487" s="20"/>
      <c r="I487" s="11" t="str">
        <f aca="false">IFERROR(IF($G487="","",$G487/$E487),"")</f>
        <v/>
      </c>
      <c r="J487" s="11" t="str">
        <f aca="false">IF($G487="","",$G487+N($H487))</f>
        <v/>
      </c>
      <c r="K487" s="17" t="str">
        <f aca="false">IF($A487="","",TEXT($A487,"YYYY-MM"))</f>
        <v/>
      </c>
      <c r="L487" s="17" t="str">
        <f aca="false">IF($C487="","",$C487&amp;"|"&amp;COUNTIF($C$2:$C487,$C487))</f>
        <v/>
      </c>
    </row>
    <row r="488" customFormat="false" ht="15" hidden="false" customHeight="false" outlineLevel="0" collapsed="false">
      <c r="A488" s="18"/>
      <c r="B488" s="12"/>
      <c r="C488" s="12"/>
      <c r="D488" s="12"/>
      <c r="E488" s="19"/>
      <c r="F488" s="12"/>
      <c r="G488" s="20"/>
      <c r="H488" s="20"/>
      <c r="I488" s="11" t="str">
        <f aca="false">IFERROR(IF($G488="","",$G488/$E488),"")</f>
        <v/>
      </c>
      <c r="J488" s="11" t="str">
        <f aca="false">IF($G488="","",$G488+N($H488))</f>
        <v/>
      </c>
      <c r="K488" s="17" t="str">
        <f aca="false">IF($A488="","",TEXT($A488,"YYYY-MM"))</f>
        <v/>
      </c>
      <c r="L488" s="17" t="str">
        <f aca="false">IF($C488="","",$C488&amp;"|"&amp;COUNTIF($C$2:$C488,$C488))</f>
        <v/>
      </c>
    </row>
    <row r="489" customFormat="false" ht="15" hidden="false" customHeight="false" outlineLevel="0" collapsed="false">
      <c r="A489" s="18"/>
      <c r="B489" s="12"/>
      <c r="C489" s="12"/>
      <c r="D489" s="12"/>
      <c r="E489" s="19"/>
      <c r="F489" s="12"/>
      <c r="G489" s="20"/>
      <c r="H489" s="20"/>
      <c r="I489" s="11" t="str">
        <f aca="false">IFERROR(IF($G489="","",$G489/$E489),"")</f>
        <v/>
      </c>
      <c r="J489" s="11" t="str">
        <f aca="false">IF($G489="","",$G489+N($H489))</f>
        <v/>
      </c>
      <c r="K489" s="17" t="str">
        <f aca="false">IF($A489="","",TEXT($A489,"YYYY-MM"))</f>
        <v/>
      </c>
      <c r="L489" s="17" t="str">
        <f aca="false">IF($C489="","",$C489&amp;"|"&amp;COUNTIF($C$2:$C489,$C489))</f>
        <v/>
      </c>
    </row>
    <row r="490" customFormat="false" ht="15" hidden="false" customHeight="false" outlineLevel="0" collapsed="false">
      <c r="A490" s="18"/>
      <c r="B490" s="12"/>
      <c r="C490" s="12"/>
      <c r="D490" s="12"/>
      <c r="E490" s="19"/>
      <c r="F490" s="12"/>
      <c r="G490" s="20"/>
      <c r="H490" s="20"/>
      <c r="I490" s="11" t="str">
        <f aca="false">IFERROR(IF($G490="","",$G490/$E490),"")</f>
        <v/>
      </c>
      <c r="J490" s="11" t="str">
        <f aca="false">IF($G490="","",$G490+N($H490))</f>
        <v/>
      </c>
      <c r="K490" s="17" t="str">
        <f aca="false">IF($A490="","",TEXT($A490,"YYYY-MM"))</f>
        <v/>
      </c>
      <c r="L490" s="17" t="str">
        <f aca="false">IF($C490="","",$C490&amp;"|"&amp;COUNTIF($C$2:$C490,$C490))</f>
        <v/>
      </c>
    </row>
    <row r="491" customFormat="false" ht="15" hidden="false" customHeight="false" outlineLevel="0" collapsed="false">
      <c r="A491" s="18"/>
      <c r="B491" s="12"/>
      <c r="C491" s="12"/>
      <c r="D491" s="12"/>
      <c r="E491" s="19"/>
      <c r="F491" s="12"/>
      <c r="G491" s="20"/>
      <c r="H491" s="20"/>
      <c r="I491" s="11" t="str">
        <f aca="false">IFERROR(IF($G491="","",$G491/$E491),"")</f>
        <v/>
      </c>
      <c r="J491" s="11" t="str">
        <f aca="false">IF($G491="","",$G491+N($H491))</f>
        <v/>
      </c>
      <c r="K491" s="17" t="str">
        <f aca="false">IF($A491="","",TEXT($A491,"YYYY-MM"))</f>
        <v/>
      </c>
      <c r="L491" s="17" t="str">
        <f aca="false">IF($C491="","",$C491&amp;"|"&amp;COUNTIF($C$2:$C491,$C491))</f>
        <v/>
      </c>
    </row>
    <row r="492" customFormat="false" ht="15" hidden="false" customHeight="false" outlineLevel="0" collapsed="false">
      <c r="A492" s="18"/>
      <c r="B492" s="12"/>
      <c r="C492" s="12"/>
      <c r="D492" s="12"/>
      <c r="E492" s="19"/>
      <c r="F492" s="12"/>
      <c r="G492" s="20"/>
      <c r="H492" s="20"/>
      <c r="I492" s="11" t="str">
        <f aca="false">IFERROR(IF($G492="","",$G492/$E492),"")</f>
        <v/>
      </c>
      <c r="J492" s="11" t="str">
        <f aca="false">IF($G492="","",$G492+N($H492))</f>
        <v/>
      </c>
      <c r="K492" s="17" t="str">
        <f aca="false">IF($A492="","",TEXT($A492,"YYYY-MM"))</f>
        <v/>
      </c>
      <c r="L492" s="17" t="str">
        <f aca="false">IF($C492="","",$C492&amp;"|"&amp;COUNTIF($C$2:$C492,$C492))</f>
        <v/>
      </c>
    </row>
    <row r="493" customFormat="false" ht="15" hidden="false" customHeight="false" outlineLevel="0" collapsed="false">
      <c r="A493" s="18"/>
      <c r="B493" s="12"/>
      <c r="C493" s="12"/>
      <c r="D493" s="12"/>
      <c r="E493" s="19"/>
      <c r="F493" s="12"/>
      <c r="G493" s="20"/>
      <c r="H493" s="20"/>
      <c r="I493" s="11" t="str">
        <f aca="false">IFERROR(IF($G493="","",$G493/$E493),"")</f>
        <v/>
      </c>
      <c r="J493" s="11" t="str">
        <f aca="false">IF($G493="","",$G493+N($H493))</f>
        <v/>
      </c>
      <c r="K493" s="17" t="str">
        <f aca="false">IF($A493="","",TEXT($A493,"YYYY-MM"))</f>
        <v/>
      </c>
      <c r="L493" s="17" t="str">
        <f aca="false">IF($C493="","",$C493&amp;"|"&amp;COUNTIF($C$2:$C493,$C493))</f>
        <v/>
      </c>
    </row>
    <row r="494" customFormat="false" ht="15" hidden="false" customHeight="false" outlineLevel="0" collapsed="false">
      <c r="A494" s="18"/>
      <c r="B494" s="12"/>
      <c r="C494" s="12"/>
      <c r="D494" s="12"/>
      <c r="E494" s="19"/>
      <c r="F494" s="12"/>
      <c r="G494" s="20"/>
      <c r="H494" s="20"/>
      <c r="I494" s="11" t="str">
        <f aca="false">IFERROR(IF($G494="","",$G494/$E494),"")</f>
        <v/>
      </c>
      <c r="J494" s="11" t="str">
        <f aca="false">IF($G494="","",$G494+N($H494))</f>
        <v/>
      </c>
      <c r="K494" s="17" t="str">
        <f aca="false">IF($A494="","",TEXT($A494,"YYYY-MM"))</f>
        <v/>
      </c>
      <c r="L494" s="17" t="str">
        <f aca="false">IF($C494="","",$C494&amp;"|"&amp;COUNTIF($C$2:$C494,$C494))</f>
        <v/>
      </c>
    </row>
    <row r="495" customFormat="false" ht="15" hidden="false" customHeight="false" outlineLevel="0" collapsed="false">
      <c r="A495" s="18"/>
      <c r="B495" s="12"/>
      <c r="C495" s="12"/>
      <c r="D495" s="12"/>
      <c r="E495" s="19"/>
      <c r="F495" s="12"/>
      <c r="G495" s="20"/>
      <c r="H495" s="20"/>
      <c r="I495" s="11" t="str">
        <f aca="false">IFERROR(IF($G495="","",$G495/$E495),"")</f>
        <v/>
      </c>
      <c r="J495" s="11" t="str">
        <f aca="false">IF($G495="","",$G495+N($H495))</f>
        <v/>
      </c>
      <c r="K495" s="17" t="str">
        <f aca="false">IF($A495="","",TEXT($A495,"YYYY-MM"))</f>
        <v/>
      </c>
      <c r="L495" s="17" t="str">
        <f aca="false">IF($C495="","",$C495&amp;"|"&amp;COUNTIF($C$2:$C495,$C495))</f>
        <v/>
      </c>
    </row>
    <row r="496" customFormat="false" ht="15" hidden="false" customHeight="false" outlineLevel="0" collapsed="false">
      <c r="A496" s="18"/>
      <c r="B496" s="12"/>
      <c r="C496" s="12"/>
      <c r="D496" s="12"/>
      <c r="E496" s="19"/>
      <c r="F496" s="12"/>
      <c r="G496" s="20"/>
      <c r="H496" s="20"/>
      <c r="I496" s="11" t="str">
        <f aca="false">IFERROR(IF($G496="","",$G496/$E496),"")</f>
        <v/>
      </c>
      <c r="J496" s="11" t="str">
        <f aca="false">IF($G496="","",$G496+N($H496))</f>
        <v/>
      </c>
      <c r="K496" s="17" t="str">
        <f aca="false">IF($A496="","",TEXT($A496,"YYYY-MM"))</f>
        <v/>
      </c>
      <c r="L496" s="17" t="str">
        <f aca="false">IF($C496="","",$C496&amp;"|"&amp;COUNTIF($C$2:$C496,$C496))</f>
        <v/>
      </c>
    </row>
    <row r="497" customFormat="false" ht="15" hidden="false" customHeight="false" outlineLevel="0" collapsed="false">
      <c r="A497" s="18"/>
      <c r="B497" s="12"/>
      <c r="C497" s="12"/>
      <c r="D497" s="12"/>
      <c r="E497" s="19"/>
      <c r="F497" s="12"/>
      <c r="G497" s="20"/>
      <c r="H497" s="20"/>
      <c r="I497" s="11" t="str">
        <f aca="false">IFERROR(IF($G497="","",$G497/$E497),"")</f>
        <v/>
      </c>
      <c r="J497" s="11" t="str">
        <f aca="false">IF($G497="","",$G497+N($H497))</f>
        <v/>
      </c>
      <c r="K497" s="17" t="str">
        <f aca="false">IF($A497="","",TEXT($A497,"YYYY-MM"))</f>
        <v/>
      </c>
      <c r="L497" s="17" t="str">
        <f aca="false">IF($C497="","",$C497&amp;"|"&amp;COUNTIF($C$2:$C497,$C497))</f>
        <v/>
      </c>
    </row>
    <row r="498" customFormat="false" ht="15" hidden="false" customHeight="false" outlineLevel="0" collapsed="false">
      <c r="A498" s="18"/>
      <c r="B498" s="12"/>
      <c r="C498" s="12"/>
      <c r="D498" s="12"/>
      <c r="E498" s="19"/>
      <c r="F498" s="12"/>
      <c r="G498" s="20"/>
      <c r="H498" s="20"/>
      <c r="I498" s="11" t="str">
        <f aca="false">IFERROR(IF($G498="","",$G498/$E498),"")</f>
        <v/>
      </c>
      <c r="J498" s="11" t="str">
        <f aca="false">IF($G498="","",$G498+N($H498))</f>
        <v/>
      </c>
      <c r="K498" s="17" t="str">
        <f aca="false">IF($A498="","",TEXT($A498,"YYYY-MM"))</f>
        <v/>
      </c>
      <c r="L498" s="17" t="str">
        <f aca="false">IF($C498="","",$C498&amp;"|"&amp;COUNTIF($C$2:$C498,$C498))</f>
        <v/>
      </c>
    </row>
    <row r="499" customFormat="false" ht="15" hidden="false" customHeight="false" outlineLevel="0" collapsed="false">
      <c r="A499" s="18"/>
      <c r="B499" s="12"/>
      <c r="C499" s="12"/>
      <c r="D499" s="12"/>
      <c r="E499" s="19"/>
      <c r="F499" s="12"/>
      <c r="G499" s="20"/>
      <c r="H499" s="20"/>
      <c r="I499" s="11" t="str">
        <f aca="false">IFERROR(IF($G499="","",$G499/$E499),"")</f>
        <v/>
      </c>
      <c r="J499" s="11" t="str">
        <f aca="false">IF($G499="","",$G499+N($H499))</f>
        <v/>
      </c>
      <c r="K499" s="17" t="str">
        <f aca="false">IF($A499="","",TEXT($A499,"YYYY-MM"))</f>
        <v/>
      </c>
      <c r="L499" s="17" t="str">
        <f aca="false">IF($C499="","",$C499&amp;"|"&amp;COUNTIF($C$2:$C499,$C499))</f>
        <v/>
      </c>
    </row>
    <row r="500" customFormat="false" ht="15" hidden="false" customHeight="false" outlineLevel="0" collapsed="false">
      <c r="A500" s="18"/>
      <c r="B500" s="12"/>
      <c r="C500" s="12"/>
      <c r="D500" s="12"/>
      <c r="E500" s="19"/>
      <c r="F500" s="12"/>
      <c r="G500" s="20"/>
      <c r="H500" s="20"/>
      <c r="I500" s="11" t="str">
        <f aca="false">IFERROR(IF($G500="","",$G500/$E500),"")</f>
        <v/>
      </c>
      <c r="J500" s="11" t="str">
        <f aca="false">IF($G500="","",$G500+N($H500))</f>
        <v/>
      </c>
      <c r="K500" s="17" t="str">
        <f aca="false">IF($A500="","",TEXT($A500,"YYYY-MM"))</f>
        <v/>
      </c>
      <c r="L500" s="17" t="str">
        <f aca="false">IF($C500="","",$C500&amp;"|"&amp;COUNTIF($C$2:$C500,$C500))</f>
        <v/>
      </c>
    </row>
    <row r="501" customFormat="false" ht="15" hidden="false" customHeight="false" outlineLevel="0" collapsed="false">
      <c r="A501" s="18"/>
      <c r="B501" s="12"/>
      <c r="C501" s="12"/>
      <c r="D501" s="12"/>
      <c r="E501" s="19"/>
      <c r="F501" s="12"/>
      <c r="G501" s="20"/>
      <c r="H501" s="20"/>
      <c r="I501" s="11" t="str">
        <f aca="false">IFERROR(IF($G501="","",$G501/$E501),"")</f>
        <v/>
      </c>
      <c r="J501" s="11" t="str">
        <f aca="false">IF($G501="","",$G501+N($H501))</f>
        <v/>
      </c>
      <c r="K501" s="17" t="str">
        <f aca="false">IF($A501="","",TEXT($A501,"YYYY-MM"))</f>
        <v/>
      </c>
      <c r="L501" s="17" t="str">
        <f aca="false">IF($C501="","",$C501&amp;"|"&amp;COUNTIF($C$2:$C501,$C501))</f>
        <v/>
      </c>
    </row>
  </sheetData>
  <dataValidations count="3">
    <dataValidation allowBlank="true" error="Add this product to the Products sheet first. Typing a new spelling here would split its price history." errorStyle="stop" errorTitle="Not in your product list" operator="between" showDropDown="false" showErrorMessage="true" showInputMessage="false" sqref="C2:C501" type="list">
      <formula1>Products!$A$2:$A$301</formula1>
      <formula2>0</formula2>
    </dataValidation>
    <dataValidation allowBlank="true" error="This will not appear in the By month breakdown unless you add it to the Products sheet." errorStyle="warning" errorTitle="Not one of your categories" operator="between" showDropDown="false" showErrorMessage="true" showInputMessage="false" sqref="D2:D501" type="list">
      <formula1>Products!$G$2:$G$13</formula1>
      <formula2>0</formula2>
    </dataValidation>
    <dataValidation allowBlank="true" error="Add it to the Products sheet if you want it in the list." errorStyle="warning" errorTitle="Not one of your units" operator="between" showDropDown="false" showErrorMessage="true" showInputMessage="false" sqref="F2:F501" type="list">
      <formula1>Products!$H$2:$H$9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0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20"/>
    <col collapsed="false" customWidth="true" hidden="false" outlineLevel="0" max="3" min="3" style="0" width="22"/>
    <col collapsed="false" customWidth="true" hidden="false" outlineLevel="0" max="4" min="4" style="0" width="18"/>
    <col collapsed="false" customWidth="true" hidden="false" outlineLevel="0" max="5" min="5" style="0" width="12"/>
    <col collapsed="false" customWidth="true" hidden="false" outlineLevel="0" max="6" min="6" style="0" width="14"/>
  </cols>
  <sheetData>
    <row r="1" customFormat="false" ht="15" hidden="false" customHeight="false" outlineLevel="0" collapsed="false">
      <c r="A1" s="8" t="s">
        <v>60</v>
      </c>
      <c r="B1" s="8" t="s">
        <v>61</v>
      </c>
      <c r="C1" s="8" t="s">
        <v>71</v>
      </c>
      <c r="D1" s="8" t="s">
        <v>72</v>
      </c>
      <c r="E1" s="8" t="s">
        <v>73</v>
      </c>
      <c r="F1" s="8" t="s">
        <v>74</v>
      </c>
    </row>
    <row r="2" customFormat="false" ht="15" hidden="false" customHeight="false" outlineLevel="0" collapsed="false">
      <c r="A2" s="14" t="s">
        <v>69</v>
      </c>
      <c r="B2" s="9" t="s">
        <v>70</v>
      </c>
      <c r="C2" s="16" t="n">
        <v>62.19</v>
      </c>
      <c r="D2" s="11" t="n">
        <f aca="false">IF($A2="","",SUMIFS(Purchases!$G:$G,Purchases!$A:$A,$A2,Purchases!$B:$B,$B2))</f>
        <v>4.58</v>
      </c>
      <c r="E2" s="11" t="n">
        <f aca="false">IF($A2="","",ROUND($C2-$D2,2))</f>
        <v>57.61</v>
      </c>
      <c r="F2" s="10" t="n">
        <f aca="false">IF($A2="","",COUNTIFS(Purchases!$A:$A,$A2,Purchases!$B:$B,$B2))</f>
        <v>1</v>
      </c>
    </row>
    <row r="3" customFormat="false" ht="15" hidden="false" customHeight="false" outlineLevel="0" collapsed="false">
      <c r="A3" s="18"/>
      <c r="B3" s="12"/>
      <c r="C3" s="20"/>
      <c r="D3" s="11" t="str">
        <f aca="false">IF($A3="","",SUMIFS(Purchases!$G:$G,Purchases!$A:$A,$A3,Purchases!$B:$B,$B3))</f>
        <v/>
      </c>
      <c r="E3" s="11" t="str">
        <f aca="false">IF($A3="","",ROUND($C3-$D3,2))</f>
        <v/>
      </c>
      <c r="F3" s="10" t="str">
        <f aca="false">IF($A3="","",COUNTIFS(Purchases!$A:$A,$A3,Purchases!$B:$B,$B3))</f>
        <v/>
      </c>
    </row>
    <row r="4" customFormat="false" ht="15" hidden="false" customHeight="false" outlineLevel="0" collapsed="false">
      <c r="A4" s="18"/>
      <c r="B4" s="12"/>
      <c r="C4" s="20"/>
      <c r="D4" s="11" t="str">
        <f aca="false">IF($A4="","",SUMIFS(Purchases!$G:$G,Purchases!$A:$A,$A4,Purchases!$B:$B,$B4))</f>
        <v/>
      </c>
      <c r="E4" s="11" t="str">
        <f aca="false">IF($A4="","",ROUND($C4-$D4,2))</f>
        <v/>
      </c>
      <c r="F4" s="10" t="str">
        <f aca="false">IF($A4="","",COUNTIFS(Purchases!$A:$A,$A4,Purchases!$B:$B,$B4))</f>
        <v/>
      </c>
    </row>
    <row r="5" customFormat="false" ht="15" hidden="false" customHeight="false" outlineLevel="0" collapsed="false">
      <c r="A5" s="18"/>
      <c r="B5" s="12"/>
      <c r="C5" s="20"/>
      <c r="D5" s="11" t="str">
        <f aca="false">IF($A5="","",SUMIFS(Purchases!$G:$G,Purchases!$A:$A,$A5,Purchases!$B:$B,$B5))</f>
        <v/>
      </c>
      <c r="E5" s="11" t="str">
        <f aca="false">IF($A5="","",ROUND($C5-$D5,2))</f>
        <v/>
      </c>
      <c r="F5" s="10" t="str">
        <f aca="false">IF($A5="","",COUNTIFS(Purchases!$A:$A,$A5,Purchases!$B:$B,$B5))</f>
        <v/>
      </c>
    </row>
    <row r="6" customFormat="false" ht="15" hidden="false" customHeight="false" outlineLevel="0" collapsed="false">
      <c r="A6" s="18"/>
      <c r="B6" s="12"/>
      <c r="C6" s="20"/>
      <c r="D6" s="11" t="str">
        <f aca="false">IF($A6="","",SUMIFS(Purchases!$G:$G,Purchases!$A:$A,$A6,Purchases!$B:$B,$B6))</f>
        <v/>
      </c>
      <c r="E6" s="11" t="str">
        <f aca="false">IF($A6="","",ROUND($C6-$D6,2))</f>
        <v/>
      </c>
      <c r="F6" s="10" t="str">
        <f aca="false">IF($A6="","",COUNTIFS(Purchases!$A:$A,$A6,Purchases!$B:$B,$B6))</f>
        <v/>
      </c>
    </row>
    <row r="7" customFormat="false" ht="15" hidden="false" customHeight="false" outlineLevel="0" collapsed="false">
      <c r="A7" s="18"/>
      <c r="B7" s="12"/>
      <c r="C7" s="20"/>
      <c r="D7" s="11" t="str">
        <f aca="false">IF($A7="","",SUMIFS(Purchases!$G:$G,Purchases!$A:$A,$A7,Purchases!$B:$B,$B7))</f>
        <v/>
      </c>
      <c r="E7" s="11" t="str">
        <f aca="false">IF($A7="","",ROUND($C7-$D7,2))</f>
        <v/>
      </c>
      <c r="F7" s="10" t="str">
        <f aca="false">IF($A7="","",COUNTIFS(Purchases!$A:$A,$A7,Purchases!$B:$B,$B7))</f>
        <v/>
      </c>
    </row>
    <row r="8" customFormat="false" ht="15" hidden="false" customHeight="false" outlineLevel="0" collapsed="false">
      <c r="A8" s="18"/>
      <c r="B8" s="12"/>
      <c r="C8" s="20"/>
      <c r="D8" s="11" t="str">
        <f aca="false">IF($A8="","",SUMIFS(Purchases!$G:$G,Purchases!$A:$A,$A8,Purchases!$B:$B,$B8))</f>
        <v/>
      </c>
      <c r="E8" s="11" t="str">
        <f aca="false">IF($A8="","",ROUND($C8-$D8,2))</f>
        <v/>
      </c>
      <c r="F8" s="10" t="str">
        <f aca="false">IF($A8="","",COUNTIFS(Purchases!$A:$A,$A8,Purchases!$B:$B,$B8))</f>
        <v/>
      </c>
    </row>
    <row r="9" customFormat="false" ht="15" hidden="false" customHeight="false" outlineLevel="0" collapsed="false">
      <c r="A9" s="18"/>
      <c r="B9" s="12"/>
      <c r="C9" s="20"/>
      <c r="D9" s="11" t="str">
        <f aca="false">IF($A9="","",SUMIFS(Purchases!$G:$G,Purchases!$A:$A,$A9,Purchases!$B:$B,$B9))</f>
        <v/>
      </c>
      <c r="E9" s="11" t="str">
        <f aca="false">IF($A9="","",ROUND($C9-$D9,2))</f>
        <v/>
      </c>
      <c r="F9" s="10" t="str">
        <f aca="false">IF($A9="","",COUNTIFS(Purchases!$A:$A,$A9,Purchases!$B:$B,$B9))</f>
        <v/>
      </c>
    </row>
    <row r="10" customFormat="false" ht="15" hidden="false" customHeight="false" outlineLevel="0" collapsed="false">
      <c r="A10" s="18"/>
      <c r="B10" s="12"/>
      <c r="C10" s="20"/>
      <c r="D10" s="11" t="str">
        <f aca="false">IF($A10="","",SUMIFS(Purchases!$G:$G,Purchases!$A:$A,$A10,Purchases!$B:$B,$B10))</f>
        <v/>
      </c>
      <c r="E10" s="11" t="str">
        <f aca="false">IF($A10="","",ROUND($C10-$D10,2))</f>
        <v/>
      </c>
      <c r="F10" s="10" t="str">
        <f aca="false">IF($A10="","",COUNTIFS(Purchases!$A:$A,$A10,Purchases!$B:$B,$B10))</f>
        <v/>
      </c>
    </row>
    <row r="11" customFormat="false" ht="15" hidden="false" customHeight="false" outlineLevel="0" collapsed="false">
      <c r="A11" s="18"/>
      <c r="B11" s="12"/>
      <c r="C11" s="20"/>
      <c r="D11" s="11" t="str">
        <f aca="false">IF($A11="","",SUMIFS(Purchases!$G:$G,Purchases!$A:$A,$A11,Purchases!$B:$B,$B11))</f>
        <v/>
      </c>
      <c r="E11" s="11" t="str">
        <f aca="false">IF($A11="","",ROUND($C11-$D11,2))</f>
        <v/>
      </c>
      <c r="F11" s="10" t="str">
        <f aca="false">IF($A11="","",COUNTIFS(Purchases!$A:$A,$A11,Purchases!$B:$B,$B11))</f>
        <v/>
      </c>
    </row>
    <row r="12" customFormat="false" ht="15" hidden="false" customHeight="false" outlineLevel="0" collapsed="false">
      <c r="A12" s="18"/>
      <c r="B12" s="12"/>
      <c r="C12" s="20"/>
      <c r="D12" s="11" t="str">
        <f aca="false">IF($A12="","",SUMIFS(Purchases!$G:$G,Purchases!$A:$A,$A12,Purchases!$B:$B,$B12))</f>
        <v/>
      </c>
      <c r="E12" s="11" t="str">
        <f aca="false">IF($A12="","",ROUND($C12-$D12,2))</f>
        <v/>
      </c>
      <c r="F12" s="10" t="str">
        <f aca="false">IF($A12="","",COUNTIFS(Purchases!$A:$A,$A12,Purchases!$B:$B,$B12))</f>
        <v/>
      </c>
    </row>
    <row r="13" customFormat="false" ht="15" hidden="false" customHeight="false" outlineLevel="0" collapsed="false">
      <c r="A13" s="18"/>
      <c r="B13" s="12"/>
      <c r="C13" s="20"/>
      <c r="D13" s="11" t="str">
        <f aca="false">IF($A13="","",SUMIFS(Purchases!$G:$G,Purchases!$A:$A,$A13,Purchases!$B:$B,$B13))</f>
        <v/>
      </c>
      <c r="E13" s="11" t="str">
        <f aca="false">IF($A13="","",ROUND($C13-$D13,2))</f>
        <v/>
      </c>
      <c r="F13" s="10" t="str">
        <f aca="false">IF($A13="","",COUNTIFS(Purchases!$A:$A,$A13,Purchases!$B:$B,$B13))</f>
        <v/>
      </c>
    </row>
    <row r="14" customFormat="false" ht="15" hidden="false" customHeight="false" outlineLevel="0" collapsed="false">
      <c r="A14" s="18"/>
      <c r="B14" s="12"/>
      <c r="C14" s="20"/>
      <c r="D14" s="11" t="str">
        <f aca="false">IF($A14="","",SUMIFS(Purchases!$G:$G,Purchases!$A:$A,$A14,Purchases!$B:$B,$B14))</f>
        <v/>
      </c>
      <c r="E14" s="11" t="str">
        <f aca="false">IF($A14="","",ROUND($C14-$D14,2))</f>
        <v/>
      </c>
      <c r="F14" s="10" t="str">
        <f aca="false">IF($A14="","",COUNTIFS(Purchases!$A:$A,$A14,Purchases!$B:$B,$B14))</f>
        <v/>
      </c>
    </row>
    <row r="15" customFormat="false" ht="15" hidden="false" customHeight="false" outlineLevel="0" collapsed="false">
      <c r="A15" s="18"/>
      <c r="B15" s="12"/>
      <c r="C15" s="20"/>
      <c r="D15" s="11" t="str">
        <f aca="false">IF($A15="","",SUMIFS(Purchases!$G:$G,Purchases!$A:$A,$A15,Purchases!$B:$B,$B15))</f>
        <v/>
      </c>
      <c r="E15" s="11" t="str">
        <f aca="false">IF($A15="","",ROUND($C15-$D15,2))</f>
        <v/>
      </c>
      <c r="F15" s="10" t="str">
        <f aca="false">IF($A15="","",COUNTIFS(Purchases!$A:$A,$A15,Purchases!$B:$B,$B15))</f>
        <v/>
      </c>
    </row>
    <row r="16" customFormat="false" ht="15" hidden="false" customHeight="false" outlineLevel="0" collapsed="false">
      <c r="A16" s="18"/>
      <c r="B16" s="12"/>
      <c r="C16" s="20"/>
      <c r="D16" s="11" t="str">
        <f aca="false">IF($A16="","",SUMIFS(Purchases!$G:$G,Purchases!$A:$A,$A16,Purchases!$B:$B,$B16))</f>
        <v/>
      </c>
      <c r="E16" s="11" t="str">
        <f aca="false">IF($A16="","",ROUND($C16-$D16,2))</f>
        <v/>
      </c>
      <c r="F16" s="10" t="str">
        <f aca="false">IF($A16="","",COUNTIFS(Purchases!$A:$A,$A16,Purchases!$B:$B,$B16))</f>
        <v/>
      </c>
    </row>
    <row r="17" customFormat="false" ht="15" hidden="false" customHeight="false" outlineLevel="0" collapsed="false">
      <c r="A17" s="18"/>
      <c r="B17" s="12"/>
      <c r="C17" s="20"/>
      <c r="D17" s="11" t="str">
        <f aca="false">IF($A17="","",SUMIFS(Purchases!$G:$G,Purchases!$A:$A,$A17,Purchases!$B:$B,$B17))</f>
        <v/>
      </c>
      <c r="E17" s="11" t="str">
        <f aca="false">IF($A17="","",ROUND($C17-$D17,2))</f>
        <v/>
      </c>
      <c r="F17" s="10" t="str">
        <f aca="false">IF($A17="","",COUNTIFS(Purchases!$A:$A,$A17,Purchases!$B:$B,$B17))</f>
        <v/>
      </c>
    </row>
    <row r="18" customFormat="false" ht="15" hidden="false" customHeight="false" outlineLevel="0" collapsed="false">
      <c r="A18" s="18"/>
      <c r="B18" s="12"/>
      <c r="C18" s="20"/>
      <c r="D18" s="11" t="str">
        <f aca="false">IF($A18="","",SUMIFS(Purchases!$G:$G,Purchases!$A:$A,$A18,Purchases!$B:$B,$B18))</f>
        <v/>
      </c>
      <c r="E18" s="11" t="str">
        <f aca="false">IF($A18="","",ROUND($C18-$D18,2))</f>
        <v/>
      </c>
      <c r="F18" s="10" t="str">
        <f aca="false">IF($A18="","",COUNTIFS(Purchases!$A:$A,$A18,Purchases!$B:$B,$B18))</f>
        <v/>
      </c>
    </row>
    <row r="19" customFormat="false" ht="15" hidden="false" customHeight="false" outlineLevel="0" collapsed="false">
      <c r="A19" s="18"/>
      <c r="B19" s="12"/>
      <c r="C19" s="20"/>
      <c r="D19" s="11" t="str">
        <f aca="false">IF($A19="","",SUMIFS(Purchases!$G:$G,Purchases!$A:$A,$A19,Purchases!$B:$B,$B19))</f>
        <v/>
      </c>
      <c r="E19" s="11" t="str">
        <f aca="false">IF($A19="","",ROUND($C19-$D19,2))</f>
        <v/>
      </c>
      <c r="F19" s="10" t="str">
        <f aca="false">IF($A19="","",COUNTIFS(Purchases!$A:$A,$A19,Purchases!$B:$B,$B19))</f>
        <v/>
      </c>
    </row>
    <row r="20" customFormat="false" ht="15" hidden="false" customHeight="false" outlineLevel="0" collapsed="false">
      <c r="A20" s="18"/>
      <c r="B20" s="12"/>
      <c r="C20" s="20"/>
      <c r="D20" s="11" t="str">
        <f aca="false">IF($A20="","",SUMIFS(Purchases!$G:$G,Purchases!$A:$A,$A20,Purchases!$B:$B,$B20))</f>
        <v/>
      </c>
      <c r="E20" s="11" t="str">
        <f aca="false">IF($A20="","",ROUND($C20-$D20,2))</f>
        <v/>
      </c>
      <c r="F20" s="10" t="str">
        <f aca="false">IF($A20="","",COUNTIFS(Purchases!$A:$A,$A20,Purchases!$B:$B,$B20))</f>
        <v/>
      </c>
    </row>
    <row r="21" customFormat="false" ht="15" hidden="false" customHeight="false" outlineLevel="0" collapsed="false">
      <c r="A21" s="18"/>
      <c r="B21" s="12"/>
      <c r="C21" s="20"/>
      <c r="D21" s="11" t="str">
        <f aca="false">IF($A21="","",SUMIFS(Purchases!$G:$G,Purchases!$A:$A,$A21,Purchases!$B:$B,$B21))</f>
        <v/>
      </c>
      <c r="E21" s="11" t="str">
        <f aca="false">IF($A21="","",ROUND($C21-$D21,2))</f>
        <v/>
      </c>
      <c r="F21" s="10" t="str">
        <f aca="false">IF($A21="","",COUNTIFS(Purchases!$A:$A,$A21,Purchases!$B:$B,$B21))</f>
        <v/>
      </c>
    </row>
    <row r="22" customFormat="false" ht="15" hidden="false" customHeight="false" outlineLevel="0" collapsed="false">
      <c r="A22" s="18"/>
      <c r="B22" s="12"/>
      <c r="C22" s="20"/>
      <c r="D22" s="11" t="str">
        <f aca="false">IF($A22="","",SUMIFS(Purchases!$G:$G,Purchases!$A:$A,$A22,Purchases!$B:$B,$B22))</f>
        <v/>
      </c>
      <c r="E22" s="11" t="str">
        <f aca="false">IF($A22="","",ROUND($C22-$D22,2))</f>
        <v/>
      </c>
      <c r="F22" s="10" t="str">
        <f aca="false">IF($A22="","",COUNTIFS(Purchases!$A:$A,$A22,Purchases!$B:$B,$B22))</f>
        <v/>
      </c>
    </row>
    <row r="23" customFormat="false" ht="15" hidden="false" customHeight="false" outlineLevel="0" collapsed="false">
      <c r="A23" s="18"/>
      <c r="B23" s="12"/>
      <c r="C23" s="20"/>
      <c r="D23" s="11" t="str">
        <f aca="false">IF($A23="","",SUMIFS(Purchases!$G:$G,Purchases!$A:$A,$A23,Purchases!$B:$B,$B23))</f>
        <v/>
      </c>
      <c r="E23" s="11" t="str">
        <f aca="false">IF($A23="","",ROUND($C23-$D23,2))</f>
        <v/>
      </c>
      <c r="F23" s="10" t="str">
        <f aca="false">IF($A23="","",COUNTIFS(Purchases!$A:$A,$A23,Purchases!$B:$B,$B23))</f>
        <v/>
      </c>
    </row>
    <row r="24" customFormat="false" ht="15" hidden="false" customHeight="false" outlineLevel="0" collapsed="false">
      <c r="A24" s="18"/>
      <c r="B24" s="12"/>
      <c r="C24" s="20"/>
      <c r="D24" s="11" t="str">
        <f aca="false">IF($A24="","",SUMIFS(Purchases!$G:$G,Purchases!$A:$A,$A24,Purchases!$B:$B,$B24))</f>
        <v/>
      </c>
      <c r="E24" s="11" t="str">
        <f aca="false">IF($A24="","",ROUND($C24-$D24,2))</f>
        <v/>
      </c>
      <c r="F24" s="10" t="str">
        <f aca="false">IF($A24="","",COUNTIFS(Purchases!$A:$A,$A24,Purchases!$B:$B,$B24))</f>
        <v/>
      </c>
    </row>
    <row r="25" customFormat="false" ht="15" hidden="false" customHeight="false" outlineLevel="0" collapsed="false">
      <c r="A25" s="18"/>
      <c r="B25" s="12"/>
      <c r="C25" s="20"/>
      <c r="D25" s="11" t="str">
        <f aca="false">IF($A25="","",SUMIFS(Purchases!$G:$G,Purchases!$A:$A,$A25,Purchases!$B:$B,$B25))</f>
        <v/>
      </c>
      <c r="E25" s="11" t="str">
        <f aca="false">IF($A25="","",ROUND($C25-$D25,2))</f>
        <v/>
      </c>
      <c r="F25" s="10" t="str">
        <f aca="false">IF($A25="","",COUNTIFS(Purchases!$A:$A,$A25,Purchases!$B:$B,$B25))</f>
        <v/>
      </c>
    </row>
    <row r="26" customFormat="false" ht="15" hidden="false" customHeight="false" outlineLevel="0" collapsed="false">
      <c r="A26" s="18"/>
      <c r="B26" s="12"/>
      <c r="C26" s="20"/>
      <c r="D26" s="11" t="str">
        <f aca="false">IF($A26="","",SUMIFS(Purchases!$G:$G,Purchases!$A:$A,$A26,Purchases!$B:$B,$B26))</f>
        <v/>
      </c>
      <c r="E26" s="11" t="str">
        <f aca="false">IF($A26="","",ROUND($C26-$D26,2))</f>
        <v/>
      </c>
      <c r="F26" s="10" t="str">
        <f aca="false">IF($A26="","",COUNTIFS(Purchases!$A:$A,$A26,Purchases!$B:$B,$B26))</f>
        <v/>
      </c>
    </row>
    <row r="27" customFormat="false" ht="15" hidden="false" customHeight="false" outlineLevel="0" collapsed="false">
      <c r="A27" s="18"/>
      <c r="B27" s="12"/>
      <c r="C27" s="20"/>
      <c r="D27" s="11" t="str">
        <f aca="false">IF($A27="","",SUMIFS(Purchases!$G:$G,Purchases!$A:$A,$A27,Purchases!$B:$B,$B27))</f>
        <v/>
      </c>
      <c r="E27" s="11" t="str">
        <f aca="false">IF($A27="","",ROUND($C27-$D27,2))</f>
        <v/>
      </c>
      <c r="F27" s="10" t="str">
        <f aca="false">IF($A27="","",COUNTIFS(Purchases!$A:$A,$A27,Purchases!$B:$B,$B27))</f>
        <v/>
      </c>
    </row>
    <row r="28" customFormat="false" ht="15" hidden="false" customHeight="false" outlineLevel="0" collapsed="false">
      <c r="A28" s="18"/>
      <c r="B28" s="12"/>
      <c r="C28" s="20"/>
      <c r="D28" s="11" t="str">
        <f aca="false">IF($A28="","",SUMIFS(Purchases!$G:$G,Purchases!$A:$A,$A28,Purchases!$B:$B,$B28))</f>
        <v/>
      </c>
      <c r="E28" s="11" t="str">
        <f aca="false">IF($A28="","",ROUND($C28-$D28,2))</f>
        <v/>
      </c>
      <c r="F28" s="10" t="str">
        <f aca="false">IF($A28="","",COUNTIFS(Purchases!$A:$A,$A28,Purchases!$B:$B,$B28))</f>
        <v/>
      </c>
    </row>
    <row r="29" customFormat="false" ht="15" hidden="false" customHeight="false" outlineLevel="0" collapsed="false">
      <c r="A29" s="18"/>
      <c r="B29" s="12"/>
      <c r="C29" s="20"/>
      <c r="D29" s="11" t="str">
        <f aca="false">IF($A29="","",SUMIFS(Purchases!$G:$G,Purchases!$A:$A,$A29,Purchases!$B:$B,$B29))</f>
        <v/>
      </c>
      <c r="E29" s="11" t="str">
        <f aca="false">IF($A29="","",ROUND($C29-$D29,2))</f>
        <v/>
      </c>
      <c r="F29" s="10" t="str">
        <f aca="false">IF($A29="","",COUNTIFS(Purchases!$A:$A,$A29,Purchases!$B:$B,$B29))</f>
        <v/>
      </c>
    </row>
    <row r="30" customFormat="false" ht="15" hidden="false" customHeight="false" outlineLevel="0" collapsed="false">
      <c r="A30" s="18"/>
      <c r="B30" s="12"/>
      <c r="C30" s="20"/>
      <c r="D30" s="11" t="str">
        <f aca="false">IF($A30="","",SUMIFS(Purchases!$G:$G,Purchases!$A:$A,$A30,Purchases!$B:$B,$B30))</f>
        <v/>
      </c>
      <c r="E30" s="11" t="str">
        <f aca="false">IF($A30="","",ROUND($C30-$D30,2))</f>
        <v/>
      </c>
      <c r="F30" s="10" t="str">
        <f aca="false">IF($A30="","",COUNTIFS(Purchases!$A:$A,$A30,Purchases!$B:$B,$B30))</f>
        <v/>
      </c>
    </row>
    <row r="31" customFormat="false" ht="15" hidden="false" customHeight="false" outlineLevel="0" collapsed="false">
      <c r="A31" s="18"/>
      <c r="B31" s="12"/>
      <c r="C31" s="20"/>
      <c r="D31" s="11" t="str">
        <f aca="false">IF($A31="","",SUMIFS(Purchases!$G:$G,Purchases!$A:$A,$A31,Purchases!$B:$B,$B31))</f>
        <v/>
      </c>
      <c r="E31" s="11" t="str">
        <f aca="false">IF($A31="","",ROUND($C31-$D31,2))</f>
        <v/>
      </c>
      <c r="F31" s="10" t="str">
        <f aca="false">IF($A31="","",COUNTIFS(Purchases!$A:$A,$A31,Purchases!$B:$B,$B31))</f>
        <v/>
      </c>
    </row>
    <row r="32" customFormat="false" ht="15" hidden="false" customHeight="false" outlineLevel="0" collapsed="false">
      <c r="A32" s="18"/>
      <c r="B32" s="12"/>
      <c r="C32" s="20"/>
      <c r="D32" s="11" t="str">
        <f aca="false">IF($A32="","",SUMIFS(Purchases!$G:$G,Purchases!$A:$A,$A32,Purchases!$B:$B,$B32))</f>
        <v/>
      </c>
      <c r="E32" s="11" t="str">
        <f aca="false">IF($A32="","",ROUND($C32-$D32,2))</f>
        <v/>
      </c>
      <c r="F32" s="10" t="str">
        <f aca="false">IF($A32="","",COUNTIFS(Purchases!$A:$A,$A32,Purchases!$B:$B,$B32))</f>
        <v/>
      </c>
    </row>
    <row r="33" customFormat="false" ht="15" hidden="false" customHeight="false" outlineLevel="0" collapsed="false">
      <c r="A33" s="18"/>
      <c r="B33" s="12"/>
      <c r="C33" s="20"/>
      <c r="D33" s="11" t="str">
        <f aca="false">IF($A33="","",SUMIFS(Purchases!$G:$G,Purchases!$A:$A,$A33,Purchases!$B:$B,$B33))</f>
        <v/>
      </c>
      <c r="E33" s="11" t="str">
        <f aca="false">IF($A33="","",ROUND($C33-$D33,2))</f>
        <v/>
      </c>
      <c r="F33" s="10" t="str">
        <f aca="false">IF($A33="","",COUNTIFS(Purchases!$A:$A,$A33,Purchases!$B:$B,$B33))</f>
        <v/>
      </c>
    </row>
    <row r="34" customFormat="false" ht="15" hidden="false" customHeight="false" outlineLevel="0" collapsed="false">
      <c r="A34" s="18"/>
      <c r="B34" s="12"/>
      <c r="C34" s="20"/>
      <c r="D34" s="11" t="str">
        <f aca="false">IF($A34="","",SUMIFS(Purchases!$G:$G,Purchases!$A:$A,$A34,Purchases!$B:$B,$B34))</f>
        <v/>
      </c>
      <c r="E34" s="11" t="str">
        <f aca="false">IF($A34="","",ROUND($C34-$D34,2))</f>
        <v/>
      </c>
      <c r="F34" s="10" t="str">
        <f aca="false">IF($A34="","",COUNTIFS(Purchases!$A:$A,$A34,Purchases!$B:$B,$B34))</f>
        <v/>
      </c>
    </row>
    <row r="35" customFormat="false" ht="15" hidden="false" customHeight="false" outlineLevel="0" collapsed="false">
      <c r="A35" s="18"/>
      <c r="B35" s="12"/>
      <c r="C35" s="20"/>
      <c r="D35" s="11" t="str">
        <f aca="false">IF($A35="","",SUMIFS(Purchases!$G:$G,Purchases!$A:$A,$A35,Purchases!$B:$B,$B35))</f>
        <v/>
      </c>
      <c r="E35" s="11" t="str">
        <f aca="false">IF($A35="","",ROUND($C35-$D35,2))</f>
        <v/>
      </c>
      <c r="F35" s="10" t="str">
        <f aca="false">IF($A35="","",COUNTIFS(Purchases!$A:$A,$A35,Purchases!$B:$B,$B35))</f>
        <v/>
      </c>
    </row>
    <row r="36" customFormat="false" ht="15" hidden="false" customHeight="false" outlineLevel="0" collapsed="false">
      <c r="A36" s="18"/>
      <c r="B36" s="12"/>
      <c r="C36" s="20"/>
      <c r="D36" s="11" t="str">
        <f aca="false">IF($A36="","",SUMIFS(Purchases!$G:$G,Purchases!$A:$A,$A36,Purchases!$B:$B,$B36))</f>
        <v/>
      </c>
      <c r="E36" s="11" t="str">
        <f aca="false">IF($A36="","",ROUND($C36-$D36,2))</f>
        <v/>
      </c>
      <c r="F36" s="10" t="str">
        <f aca="false">IF($A36="","",COUNTIFS(Purchases!$A:$A,$A36,Purchases!$B:$B,$B36))</f>
        <v/>
      </c>
    </row>
    <row r="37" customFormat="false" ht="15" hidden="false" customHeight="false" outlineLevel="0" collapsed="false">
      <c r="A37" s="18"/>
      <c r="B37" s="12"/>
      <c r="C37" s="20"/>
      <c r="D37" s="11" t="str">
        <f aca="false">IF($A37="","",SUMIFS(Purchases!$G:$G,Purchases!$A:$A,$A37,Purchases!$B:$B,$B37))</f>
        <v/>
      </c>
      <c r="E37" s="11" t="str">
        <f aca="false">IF($A37="","",ROUND($C37-$D37,2))</f>
        <v/>
      </c>
      <c r="F37" s="10" t="str">
        <f aca="false">IF($A37="","",COUNTIFS(Purchases!$A:$A,$A37,Purchases!$B:$B,$B37))</f>
        <v/>
      </c>
    </row>
    <row r="38" customFormat="false" ht="15" hidden="false" customHeight="false" outlineLevel="0" collapsed="false">
      <c r="A38" s="18"/>
      <c r="B38" s="12"/>
      <c r="C38" s="20"/>
      <c r="D38" s="11" t="str">
        <f aca="false">IF($A38="","",SUMIFS(Purchases!$G:$G,Purchases!$A:$A,$A38,Purchases!$B:$B,$B38))</f>
        <v/>
      </c>
      <c r="E38" s="11" t="str">
        <f aca="false">IF($A38="","",ROUND($C38-$D38,2))</f>
        <v/>
      </c>
      <c r="F38" s="10" t="str">
        <f aca="false">IF($A38="","",COUNTIFS(Purchases!$A:$A,$A38,Purchases!$B:$B,$B38))</f>
        <v/>
      </c>
    </row>
    <row r="39" customFormat="false" ht="15" hidden="false" customHeight="false" outlineLevel="0" collapsed="false">
      <c r="A39" s="18"/>
      <c r="B39" s="12"/>
      <c r="C39" s="20"/>
      <c r="D39" s="11" t="str">
        <f aca="false">IF($A39="","",SUMIFS(Purchases!$G:$G,Purchases!$A:$A,$A39,Purchases!$B:$B,$B39))</f>
        <v/>
      </c>
      <c r="E39" s="11" t="str">
        <f aca="false">IF($A39="","",ROUND($C39-$D39,2))</f>
        <v/>
      </c>
      <c r="F39" s="10" t="str">
        <f aca="false">IF($A39="","",COUNTIFS(Purchases!$A:$A,$A39,Purchases!$B:$B,$B39))</f>
        <v/>
      </c>
    </row>
    <row r="40" customFormat="false" ht="15" hidden="false" customHeight="false" outlineLevel="0" collapsed="false">
      <c r="A40" s="18"/>
      <c r="B40" s="12"/>
      <c r="C40" s="20"/>
      <c r="D40" s="11" t="str">
        <f aca="false">IF($A40="","",SUMIFS(Purchases!$G:$G,Purchases!$A:$A,$A40,Purchases!$B:$B,$B40))</f>
        <v/>
      </c>
      <c r="E40" s="11" t="str">
        <f aca="false">IF($A40="","",ROUND($C40-$D40,2))</f>
        <v/>
      </c>
      <c r="F40" s="10" t="str">
        <f aca="false">IF($A40="","",COUNTIFS(Purchases!$A:$A,$A40,Purchases!$B:$B,$B40))</f>
        <v/>
      </c>
    </row>
    <row r="41" customFormat="false" ht="15" hidden="false" customHeight="false" outlineLevel="0" collapsed="false">
      <c r="A41" s="18"/>
      <c r="B41" s="12"/>
      <c r="C41" s="20"/>
      <c r="D41" s="11" t="str">
        <f aca="false">IF($A41="","",SUMIFS(Purchases!$G:$G,Purchases!$A:$A,$A41,Purchases!$B:$B,$B41))</f>
        <v/>
      </c>
      <c r="E41" s="11" t="str">
        <f aca="false">IF($A41="","",ROUND($C41-$D41,2))</f>
        <v/>
      </c>
      <c r="F41" s="10" t="str">
        <f aca="false">IF($A41="","",COUNTIFS(Purchases!$A:$A,$A41,Purchases!$B:$B,$B41))</f>
        <v/>
      </c>
    </row>
    <row r="42" customFormat="false" ht="15" hidden="false" customHeight="false" outlineLevel="0" collapsed="false">
      <c r="A42" s="18"/>
      <c r="B42" s="12"/>
      <c r="C42" s="20"/>
      <c r="D42" s="11" t="str">
        <f aca="false">IF($A42="","",SUMIFS(Purchases!$G:$G,Purchases!$A:$A,$A42,Purchases!$B:$B,$B42))</f>
        <v/>
      </c>
      <c r="E42" s="11" t="str">
        <f aca="false">IF($A42="","",ROUND($C42-$D42,2))</f>
        <v/>
      </c>
      <c r="F42" s="10" t="str">
        <f aca="false">IF($A42="","",COUNTIFS(Purchases!$A:$A,$A42,Purchases!$B:$B,$B42))</f>
        <v/>
      </c>
    </row>
    <row r="43" customFormat="false" ht="15" hidden="false" customHeight="false" outlineLevel="0" collapsed="false">
      <c r="A43" s="18"/>
      <c r="B43" s="12"/>
      <c r="C43" s="20"/>
      <c r="D43" s="11" t="str">
        <f aca="false">IF($A43="","",SUMIFS(Purchases!$G:$G,Purchases!$A:$A,$A43,Purchases!$B:$B,$B43))</f>
        <v/>
      </c>
      <c r="E43" s="11" t="str">
        <f aca="false">IF($A43="","",ROUND($C43-$D43,2))</f>
        <v/>
      </c>
      <c r="F43" s="10" t="str">
        <f aca="false">IF($A43="","",COUNTIFS(Purchases!$A:$A,$A43,Purchases!$B:$B,$B43))</f>
        <v/>
      </c>
    </row>
    <row r="44" customFormat="false" ht="15" hidden="false" customHeight="false" outlineLevel="0" collapsed="false">
      <c r="A44" s="18"/>
      <c r="B44" s="12"/>
      <c r="C44" s="20"/>
      <c r="D44" s="11" t="str">
        <f aca="false">IF($A44="","",SUMIFS(Purchases!$G:$G,Purchases!$A:$A,$A44,Purchases!$B:$B,$B44))</f>
        <v/>
      </c>
      <c r="E44" s="11" t="str">
        <f aca="false">IF($A44="","",ROUND($C44-$D44,2))</f>
        <v/>
      </c>
      <c r="F44" s="10" t="str">
        <f aca="false">IF($A44="","",COUNTIFS(Purchases!$A:$A,$A44,Purchases!$B:$B,$B44))</f>
        <v/>
      </c>
    </row>
    <row r="45" customFormat="false" ht="15" hidden="false" customHeight="false" outlineLevel="0" collapsed="false">
      <c r="A45" s="18"/>
      <c r="B45" s="12"/>
      <c r="C45" s="20"/>
      <c r="D45" s="11" t="str">
        <f aca="false">IF($A45="","",SUMIFS(Purchases!$G:$G,Purchases!$A:$A,$A45,Purchases!$B:$B,$B45))</f>
        <v/>
      </c>
      <c r="E45" s="11" t="str">
        <f aca="false">IF($A45="","",ROUND($C45-$D45,2))</f>
        <v/>
      </c>
      <c r="F45" s="10" t="str">
        <f aca="false">IF($A45="","",COUNTIFS(Purchases!$A:$A,$A45,Purchases!$B:$B,$B45))</f>
        <v/>
      </c>
    </row>
    <row r="46" customFormat="false" ht="15" hidden="false" customHeight="false" outlineLevel="0" collapsed="false">
      <c r="A46" s="18"/>
      <c r="B46" s="12"/>
      <c r="C46" s="20"/>
      <c r="D46" s="11" t="str">
        <f aca="false">IF($A46="","",SUMIFS(Purchases!$G:$G,Purchases!$A:$A,$A46,Purchases!$B:$B,$B46))</f>
        <v/>
      </c>
      <c r="E46" s="11" t="str">
        <f aca="false">IF($A46="","",ROUND($C46-$D46,2))</f>
        <v/>
      </c>
      <c r="F46" s="10" t="str">
        <f aca="false">IF($A46="","",COUNTIFS(Purchases!$A:$A,$A46,Purchases!$B:$B,$B46))</f>
        <v/>
      </c>
    </row>
    <row r="47" customFormat="false" ht="15" hidden="false" customHeight="false" outlineLevel="0" collapsed="false">
      <c r="A47" s="18"/>
      <c r="B47" s="12"/>
      <c r="C47" s="20"/>
      <c r="D47" s="11" t="str">
        <f aca="false">IF($A47="","",SUMIFS(Purchases!$G:$G,Purchases!$A:$A,$A47,Purchases!$B:$B,$B47))</f>
        <v/>
      </c>
      <c r="E47" s="11" t="str">
        <f aca="false">IF($A47="","",ROUND($C47-$D47,2))</f>
        <v/>
      </c>
      <c r="F47" s="10" t="str">
        <f aca="false">IF($A47="","",COUNTIFS(Purchases!$A:$A,$A47,Purchases!$B:$B,$B47))</f>
        <v/>
      </c>
    </row>
    <row r="48" customFormat="false" ht="15" hidden="false" customHeight="false" outlineLevel="0" collapsed="false">
      <c r="A48" s="18"/>
      <c r="B48" s="12"/>
      <c r="C48" s="20"/>
      <c r="D48" s="11" t="str">
        <f aca="false">IF($A48="","",SUMIFS(Purchases!$G:$G,Purchases!$A:$A,$A48,Purchases!$B:$B,$B48))</f>
        <v/>
      </c>
      <c r="E48" s="11" t="str">
        <f aca="false">IF($A48="","",ROUND($C48-$D48,2))</f>
        <v/>
      </c>
      <c r="F48" s="10" t="str">
        <f aca="false">IF($A48="","",COUNTIFS(Purchases!$A:$A,$A48,Purchases!$B:$B,$B48))</f>
        <v/>
      </c>
    </row>
    <row r="49" customFormat="false" ht="15" hidden="false" customHeight="false" outlineLevel="0" collapsed="false">
      <c r="A49" s="18"/>
      <c r="B49" s="12"/>
      <c r="C49" s="20"/>
      <c r="D49" s="11" t="str">
        <f aca="false">IF($A49="","",SUMIFS(Purchases!$G:$G,Purchases!$A:$A,$A49,Purchases!$B:$B,$B49))</f>
        <v/>
      </c>
      <c r="E49" s="11" t="str">
        <f aca="false">IF($A49="","",ROUND($C49-$D49,2))</f>
        <v/>
      </c>
      <c r="F49" s="10" t="str">
        <f aca="false">IF($A49="","",COUNTIFS(Purchases!$A:$A,$A49,Purchases!$B:$B,$B49))</f>
        <v/>
      </c>
    </row>
    <row r="50" customFormat="false" ht="15" hidden="false" customHeight="false" outlineLevel="0" collapsed="false">
      <c r="A50" s="18"/>
      <c r="B50" s="12"/>
      <c r="C50" s="20"/>
      <c r="D50" s="11" t="str">
        <f aca="false">IF($A50="","",SUMIFS(Purchases!$G:$G,Purchases!$A:$A,$A50,Purchases!$B:$B,$B50))</f>
        <v/>
      </c>
      <c r="E50" s="11" t="str">
        <f aca="false">IF($A50="","",ROUND($C50-$D50,2))</f>
        <v/>
      </c>
      <c r="F50" s="10" t="str">
        <f aca="false">IF($A50="","",COUNTIFS(Purchases!$A:$A,$A50,Purchases!$B:$B,$B50))</f>
        <v/>
      </c>
    </row>
    <row r="51" customFormat="false" ht="15" hidden="false" customHeight="false" outlineLevel="0" collapsed="false">
      <c r="A51" s="18"/>
      <c r="B51" s="12"/>
      <c r="C51" s="20"/>
      <c r="D51" s="11" t="str">
        <f aca="false">IF($A51="","",SUMIFS(Purchases!$G:$G,Purchases!$A:$A,$A51,Purchases!$B:$B,$B51))</f>
        <v/>
      </c>
      <c r="E51" s="11" t="str">
        <f aca="false">IF($A51="","",ROUND($C51-$D51,2))</f>
        <v/>
      </c>
      <c r="F51" s="10" t="str">
        <f aca="false">IF($A51="","",COUNTIFS(Purchases!$A:$A,$A51,Purchases!$B:$B,$B51))</f>
        <v/>
      </c>
    </row>
    <row r="52" customFormat="false" ht="15" hidden="false" customHeight="false" outlineLevel="0" collapsed="false">
      <c r="A52" s="18"/>
      <c r="B52" s="12"/>
      <c r="C52" s="20"/>
      <c r="D52" s="11" t="str">
        <f aca="false">IF($A52="","",SUMIFS(Purchases!$G:$G,Purchases!$A:$A,$A52,Purchases!$B:$B,$B52))</f>
        <v/>
      </c>
      <c r="E52" s="11" t="str">
        <f aca="false">IF($A52="","",ROUND($C52-$D52,2))</f>
        <v/>
      </c>
      <c r="F52" s="10" t="str">
        <f aca="false">IF($A52="","",COUNTIFS(Purchases!$A:$A,$A52,Purchases!$B:$B,$B52))</f>
        <v/>
      </c>
    </row>
    <row r="53" customFormat="false" ht="15" hidden="false" customHeight="false" outlineLevel="0" collapsed="false">
      <c r="A53" s="18"/>
      <c r="B53" s="12"/>
      <c r="C53" s="20"/>
      <c r="D53" s="11" t="str">
        <f aca="false">IF($A53="","",SUMIFS(Purchases!$G:$G,Purchases!$A:$A,$A53,Purchases!$B:$B,$B53))</f>
        <v/>
      </c>
      <c r="E53" s="11" t="str">
        <f aca="false">IF($A53="","",ROUND($C53-$D53,2))</f>
        <v/>
      </c>
      <c r="F53" s="10" t="str">
        <f aca="false">IF($A53="","",COUNTIFS(Purchases!$A:$A,$A53,Purchases!$B:$B,$B53))</f>
        <v/>
      </c>
    </row>
    <row r="54" customFormat="false" ht="15" hidden="false" customHeight="false" outlineLevel="0" collapsed="false">
      <c r="A54" s="18"/>
      <c r="B54" s="12"/>
      <c r="C54" s="20"/>
      <c r="D54" s="11" t="str">
        <f aca="false">IF($A54="","",SUMIFS(Purchases!$G:$G,Purchases!$A:$A,$A54,Purchases!$B:$B,$B54))</f>
        <v/>
      </c>
      <c r="E54" s="11" t="str">
        <f aca="false">IF($A54="","",ROUND($C54-$D54,2))</f>
        <v/>
      </c>
      <c r="F54" s="10" t="str">
        <f aca="false">IF($A54="","",COUNTIFS(Purchases!$A:$A,$A54,Purchases!$B:$B,$B54))</f>
        <v/>
      </c>
    </row>
    <row r="55" customFormat="false" ht="15" hidden="false" customHeight="false" outlineLevel="0" collapsed="false">
      <c r="A55" s="18"/>
      <c r="B55" s="12"/>
      <c r="C55" s="20"/>
      <c r="D55" s="11" t="str">
        <f aca="false">IF($A55="","",SUMIFS(Purchases!$G:$G,Purchases!$A:$A,$A55,Purchases!$B:$B,$B55))</f>
        <v/>
      </c>
      <c r="E55" s="11" t="str">
        <f aca="false">IF($A55="","",ROUND($C55-$D55,2))</f>
        <v/>
      </c>
      <c r="F55" s="10" t="str">
        <f aca="false">IF($A55="","",COUNTIFS(Purchases!$A:$A,$A55,Purchases!$B:$B,$B55))</f>
        <v/>
      </c>
    </row>
    <row r="56" customFormat="false" ht="15" hidden="false" customHeight="false" outlineLevel="0" collapsed="false">
      <c r="A56" s="18"/>
      <c r="B56" s="12"/>
      <c r="C56" s="20"/>
      <c r="D56" s="11" t="str">
        <f aca="false">IF($A56="","",SUMIFS(Purchases!$G:$G,Purchases!$A:$A,$A56,Purchases!$B:$B,$B56))</f>
        <v/>
      </c>
      <c r="E56" s="11" t="str">
        <f aca="false">IF($A56="","",ROUND($C56-$D56,2))</f>
        <v/>
      </c>
      <c r="F56" s="10" t="str">
        <f aca="false">IF($A56="","",COUNTIFS(Purchases!$A:$A,$A56,Purchases!$B:$B,$B56))</f>
        <v/>
      </c>
    </row>
    <row r="57" customFormat="false" ht="15" hidden="false" customHeight="false" outlineLevel="0" collapsed="false">
      <c r="A57" s="18"/>
      <c r="B57" s="12"/>
      <c r="C57" s="20"/>
      <c r="D57" s="11" t="str">
        <f aca="false">IF($A57="","",SUMIFS(Purchases!$G:$G,Purchases!$A:$A,$A57,Purchases!$B:$B,$B57))</f>
        <v/>
      </c>
      <c r="E57" s="11" t="str">
        <f aca="false">IF($A57="","",ROUND($C57-$D57,2))</f>
        <v/>
      </c>
      <c r="F57" s="10" t="str">
        <f aca="false">IF($A57="","",COUNTIFS(Purchases!$A:$A,$A57,Purchases!$B:$B,$B57))</f>
        <v/>
      </c>
    </row>
    <row r="58" customFormat="false" ht="15" hidden="false" customHeight="false" outlineLevel="0" collapsed="false">
      <c r="A58" s="18"/>
      <c r="B58" s="12"/>
      <c r="C58" s="20"/>
      <c r="D58" s="11" t="str">
        <f aca="false">IF($A58="","",SUMIFS(Purchases!$G:$G,Purchases!$A:$A,$A58,Purchases!$B:$B,$B58))</f>
        <v/>
      </c>
      <c r="E58" s="11" t="str">
        <f aca="false">IF($A58="","",ROUND($C58-$D58,2))</f>
        <v/>
      </c>
      <c r="F58" s="10" t="str">
        <f aca="false">IF($A58="","",COUNTIFS(Purchases!$A:$A,$A58,Purchases!$B:$B,$B58))</f>
        <v/>
      </c>
    </row>
    <row r="59" customFormat="false" ht="15" hidden="false" customHeight="false" outlineLevel="0" collapsed="false">
      <c r="A59" s="18"/>
      <c r="B59" s="12"/>
      <c r="C59" s="20"/>
      <c r="D59" s="11" t="str">
        <f aca="false">IF($A59="","",SUMIFS(Purchases!$G:$G,Purchases!$A:$A,$A59,Purchases!$B:$B,$B59))</f>
        <v/>
      </c>
      <c r="E59" s="11" t="str">
        <f aca="false">IF($A59="","",ROUND($C59-$D59,2))</f>
        <v/>
      </c>
      <c r="F59" s="10" t="str">
        <f aca="false">IF($A59="","",COUNTIFS(Purchases!$A:$A,$A59,Purchases!$B:$B,$B59))</f>
        <v/>
      </c>
    </row>
    <row r="60" customFormat="false" ht="15" hidden="false" customHeight="false" outlineLevel="0" collapsed="false">
      <c r="A60" s="18"/>
      <c r="B60" s="12"/>
      <c r="C60" s="20"/>
      <c r="D60" s="11" t="str">
        <f aca="false">IF($A60="","",SUMIFS(Purchases!$G:$G,Purchases!$A:$A,$A60,Purchases!$B:$B,$B60))</f>
        <v/>
      </c>
      <c r="E60" s="11" t="str">
        <f aca="false">IF($A60="","",ROUND($C60-$D60,2))</f>
        <v/>
      </c>
      <c r="F60" s="10" t="str">
        <f aca="false">IF($A60="","",COUNTIFS(Purchases!$A:$A,$A60,Purchases!$B:$B,$B60))</f>
        <v/>
      </c>
    </row>
    <row r="61" customFormat="false" ht="15" hidden="false" customHeight="false" outlineLevel="0" collapsed="false">
      <c r="A61" s="18"/>
      <c r="B61" s="12"/>
      <c r="C61" s="20"/>
      <c r="D61" s="11" t="str">
        <f aca="false">IF($A61="","",SUMIFS(Purchases!$G:$G,Purchases!$A:$A,$A61,Purchases!$B:$B,$B61))</f>
        <v/>
      </c>
      <c r="E61" s="11" t="str">
        <f aca="false">IF($A61="","",ROUND($C61-$D61,2))</f>
        <v/>
      </c>
      <c r="F61" s="10" t="str">
        <f aca="false">IF($A61="","",COUNTIFS(Purchases!$A:$A,$A61,Purchases!$B:$B,$B61))</f>
        <v/>
      </c>
    </row>
    <row r="62" customFormat="false" ht="15" hidden="false" customHeight="false" outlineLevel="0" collapsed="false">
      <c r="A62" s="18"/>
      <c r="B62" s="12"/>
      <c r="C62" s="20"/>
      <c r="D62" s="11" t="str">
        <f aca="false">IF($A62="","",SUMIFS(Purchases!$G:$G,Purchases!$A:$A,$A62,Purchases!$B:$B,$B62))</f>
        <v/>
      </c>
      <c r="E62" s="11" t="str">
        <f aca="false">IF($A62="","",ROUND($C62-$D62,2))</f>
        <v/>
      </c>
      <c r="F62" s="10" t="str">
        <f aca="false">IF($A62="","",COUNTIFS(Purchases!$A:$A,$A62,Purchases!$B:$B,$B62))</f>
        <v/>
      </c>
    </row>
    <row r="63" customFormat="false" ht="15" hidden="false" customHeight="false" outlineLevel="0" collapsed="false">
      <c r="A63" s="18"/>
      <c r="B63" s="12"/>
      <c r="C63" s="20"/>
      <c r="D63" s="11" t="str">
        <f aca="false">IF($A63="","",SUMIFS(Purchases!$G:$G,Purchases!$A:$A,$A63,Purchases!$B:$B,$B63))</f>
        <v/>
      </c>
      <c r="E63" s="11" t="str">
        <f aca="false">IF($A63="","",ROUND($C63-$D63,2))</f>
        <v/>
      </c>
      <c r="F63" s="10" t="str">
        <f aca="false">IF($A63="","",COUNTIFS(Purchases!$A:$A,$A63,Purchases!$B:$B,$B63))</f>
        <v/>
      </c>
    </row>
    <row r="64" customFormat="false" ht="15" hidden="false" customHeight="false" outlineLevel="0" collapsed="false">
      <c r="A64" s="18"/>
      <c r="B64" s="12"/>
      <c r="C64" s="20"/>
      <c r="D64" s="11" t="str">
        <f aca="false">IF($A64="","",SUMIFS(Purchases!$G:$G,Purchases!$A:$A,$A64,Purchases!$B:$B,$B64))</f>
        <v/>
      </c>
      <c r="E64" s="11" t="str">
        <f aca="false">IF($A64="","",ROUND($C64-$D64,2))</f>
        <v/>
      </c>
      <c r="F64" s="10" t="str">
        <f aca="false">IF($A64="","",COUNTIFS(Purchases!$A:$A,$A64,Purchases!$B:$B,$B64))</f>
        <v/>
      </c>
    </row>
    <row r="65" customFormat="false" ht="15" hidden="false" customHeight="false" outlineLevel="0" collapsed="false">
      <c r="A65" s="18"/>
      <c r="B65" s="12"/>
      <c r="C65" s="20"/>
      <c r="D65" s="11" t="str">
        <f aca="false">IF($A65="","",SUMIFS(Purchases!$G:$G,Purchases!$A:$A,$A65,Purchases!$B:$B,$B65))</f>
        <v/>
      </c>
      <c r="E65" s="11" t="str">
        <f aca="false">IF($A65="","",ROUND($C65-$D65,2))</f>
        <v/>
      </c>
      <c r="F65" s="10" t="str">
        <f aca="false">IF($A65="","",COUNTIFS(Purchases!$A:$A,$A65,Purchases!$B:$B,$B65))</f>
        <v/>
      </c>
    </row>
    <row r="66" customFormat="false" ht="15" hidden="false" customHeight="false" outlineLevel="0" collapsed="false">
      <c r="A66" s="18"/>
      <c r="B66" s="12"/>
      <c r="C66" s="20"/>
      <c r="D66" s="11" t="str">
        <f aca="false">IF($A66="","",SUMIFS(Purchases!$G:$G,Purchases!$A:$A,$A66,Purchases!$B:$B,$B66))</f>
        <v/>
      </c>
      <c r="E66" s="11" t="str">
        <f aca="false">IF($A66="","",ROUND($C66-$D66,2))</f>
        <v/>
      </c>
      <c r="F66" s="10" t="str">
        <f aca="false">IF($A66="","",COUNTIFS(Purchases!$A:$A,$A66,Purchases!$B:$B,$B66))</f>
        <v/>
      </c>
    </row>
    <row r="67" customFormat="false" ht="15" hidden="false" customHeight="false" outlineLevel="0" collapsed="false">
      <c r="A67" s="18"/>
      <c r="B67" s="12"/>
      <c r="C67" s="20"/>
      <c r="D67" s="11" t="str">
        <f aca="false">IF($A67="","",SUMIFS(Purchases!$G:$G,Purchases!$A:$A,$A67,Purchases!$B:$B,$B67))</f>
        <v/>
      </c>
      <c r="E67" s="11" t="str">
        <f aca="false">IF($A67="","",ROUND($C67-$D67,2))</f>
        <v/>
      </c>
      <c r="F67" s="10" t="str">
        <f aca="false">IF($A67="","",COUNTIFS(Purchases!$A:$A,$A67,Purchases!$B:$B,$B67))</f>
        <v/>
      </c>
    </row>
    <row r="68" customFormat="false" ht="15" hidden="false" customHeight="false" outlineLevel="0" collapsed="false">
      <c r="A68" s="18"/>
      <c r="B68" s="12"/>
      <c r="C68" s="20"/>
      <c r="D68" s="11" t="str">
        <f aca="false">IF($A68="","",SUMIFS(Purchases!$G:$G,Purchases!$A:$A,$A68,Purchases!$B:$B,$B68))</f>
        <v/>
      </c>
      <c r="E68" s="11" t="str">
        <f aca="false">IF($A68="","",ROUND($C68-$D68,2))</f>
        <v/>
      </c>
      <c r="F68" s="10" t="str">
        <f aca="false">IF($A68="","",COUNTIFS(Purchases!$A:$A,$A68,Purchases!$B:$B,$B68))</f>
        <v/>
      </c>
    </row>
    <row r="69" customFormat="false" ht="15" hidden="false" customHeight="false" outlineLevel="0" collapsed="false">
      <c r="A69" s="18"/>
      <c r="B69" s="12"/>
      <c r="C69" s="20"/>
      <c r="D69" s="11" t="str">
        <f aca="false">IF($A69="","",SUMIFS(Purchases!$G:$G,Purchases!$A:$A,$A69,Purchases!$B:$B,$B69))</f>
        <v/>
      </c>
      <c r="E69" s="11" t="str">
        <f aca="false">IF($A69="","",ROUND($C69-$D69,2))</f>
        <v/>
      </c>
      <c r="F69" s="10" t="str">
        <f aca="false">IF($A69="","",COUNTIFS(Purchases!$A:$A,$A69,Purchases!$B:$B,$B69))</f>
        <v/>
      </c>
    </row>
    <row r="70" customFormat="false" ht="15" hidden="false" customHeight="false" outlineLevel="0" collapsed="false">
      <c r="A70" s="18"/>
      <c r="B70" s="12"/>
      <c r="C70" s="20"/>
      <c r="D70" s="11" t="str">
        <f aca="false">IF($A70="","",SUMIFS(Purchases!$G:$G,Purchases!$A:$A,$A70,Purchases!$B:$B,$B70))</f>
        <v/>
      </c>
      <c r="E70" s="11" t="str">
        <f aca="false">IF($A70="","",ROUND($C70-$D70,2))</f>
        <v/>
      </c>
      <c r="F70" s="10" t="str">
        <f aca="false">IF($A70="","",COUNTIFS(Purchases!$A:$A,$A70,Purchases!$B:$B,$B70))</f>
        <v/>
      </c>
    </row>
    <row r="71" customFormat="false" ht="15" hidden="false" customHeight="false" outlineLevel="0" collapsed="false">
      <c r="A71" s="18"/>
      <c r="B71" s="12"/>
      <c r="C71" s="20"/>
      <c r="D71" s="11" t="str">
        <f aca="false">IF($A71="","",SUMIFS(Purchases!$G:$G,Purchases!$A:$A,$A71,Purchases!$B:$B,$B71))</f>
        <v/>
      </c>
      <c r="E71" s="11" t="str">
        <f aca="false">IF($A71="","",ROUND($C71-$D71,2))</f>
        <v/>
      </c>
      <c r="F71" s="10" t="str">
        <f aca="false">IF($A71="","",COUNTIFS(Purchases!$A:$A,$A71,Purchases!$B:$B,$B71))</f>
        <v/>
      </c>
    </row>
    <row r="72" customFormat="false" ht="15" hidden="false" customHeight="false" outlineLevel="0" collapsed="false">
      <c r="A72" s="18"/>
      <c r="B72" s="12"/>
      <c r="C72" s="20"/>
      <c r="D72" s="11" t="str">
        <f aca="false">IF($A72="","",SUMIFS(Purchases!$G:$G,Purchases!$A:$A,$A72,Purchases!$B:$B,$B72))</f>
        <v/>
      </c>
      <c r="E72" s="11" t="str">
        <f aca="false">IF($A72="","",ROUND($C72-$D72,2))</f>
        <v/>
      </c>
      <c r="F72" s="10" t="str">
        <f aca="false">IF($A72="","",COUNTIFS(Purchases!$A:$A,$A72,Purchases!$B:$B,$B72))</f>
        <v/>
      </c>
    </row>
    <row r="73" customFormat="false" ht="15" hidden="false" customHeight="false" outlineLevel="0" collapsed="false">
      <c r="A73" s="18"/>
      <c r="B73" s="12"/>
      <c r="C73" s="20"/>
      <c r="D73" s="11" t="str">
        <f aca="false">IF($A73="","",SUMIFS(Purchases!$G:$G,Purchases!$A:$A,$A73,Purchases!$B:$B,$B73))</f>
        <v/>
      </c>
      <c r="E73" s="11" t="str">
        <f aca="false">IF($A73="","",ROUND($C73-$D73,2))</f>
        <v/>
      </c>
      <c r="F73" s="10" t="str">
        <f aca="false">IF($A73="","",COUNTIFS(Purchases!$A:$A,$A73,Purchases!$B:$B,$B73))</f>
        <v/>
      </c>
    </row>
    <row r="74" customFormat="false" ht="15" hidden="false" customHeight="false" outlineLevel="0" collapsed="false">
      <c r="A74" s="18"/>
      <c r="B74" s="12"/>
      <c r="C74" s="20"/>
      <c r="D74" s="11" t="str">
        <f aca="false">IF($A74="","",SUMIFS(Purchases!$G:$G,Purchases!$A:$A,$A74,Purchases!$B:$B,$B74))</f>
        <v/>
      </c>
      <c r="E74" s="11" t="str">
        <f aca="false">IF($A74="","",ROUND($C74-$D74,2))</f>
        <v/>
      </c>
      <c r="F74" s="10" t="str">
        <f aca="false">IF($A74="","",COUNTIFS(Purchases!$A:$A,$A74,Purchases!$B:$B,$B74))</f>
        <v/>
      </c>
    </row>
    <row r="75" customFormat="false" ht="15" hidden="false" customHeight="false" outlineLevel="0" collapsed="false">
      <c r="A75" s="18"/>
      <c r="B75" s="12"/>
      <c r="C75" s="20"/>
      <c r="D75" s="11" t="str">
        <f aca="false">IF($A75="","",SUMIFS(Purchases!$G:$G,Purchases!$A:$A,$A75,Purchases!$B:$B,$B75))</f>
        <v/>
      </c>
      <c r="E75" s="11" t="str">
        <f aca="false">IF($A75="","",ROUND($C75-$D75,2))</f>
        <v/>
      </c>
      <c r="F75" s="10" t="str">
        <f aca="false">IF($A75="","",COUNTIFS(Purchases!$A:$A,$A75,Purchases!$B:$B,$B75))</f>
        <v/>
      </c>
    </row>
    <row r="76" customFormat="false" ht="15" hidden="false" customHeight="false" outlineLevel="0" collapsed="false">
      <c r="A76" s="18"/>
      <c r="B76" s="12"/>
      <c r="C76" s="20"/>
      <c r="D76" s="11" t="str">
        <f aca="false">IF($A76="","",SUMIFS(Purchases!$G:$G,Purchases!$A:$A,$A76,Purchases!$B:$B,$B76))</f>
        <v/>
      </c>
      <c r="E76" s="11" t="str">
        <f aca="false">IF($A76="","",ROUND($C76-$D76,2))</f>
        <v/>
      </c>
      <c r="F76" s="10" t="str">
        <f aca="false">IF($A76="","",COUNTIFS(Purchases!$A:$A,$A76,Purchases!$B:$B,$B76))</f>
        <v/>
      </c>
    </row>
    <row r="77" customFormat="false" ht="15" hidden="false" customHeight="false" outlineLevel="0" collapsed="false">
      <c r="A77" s="18"/>
      <c r="B77" s="12"/>
      <c r="C77" s="20"/>
      <c r="D77" s="11" t="str">
        <f aca="false">IF($A77="","",SUMIFS(Purchases!$G:$G,Purchases!$A:$A,$A77,Purchases!$B:$B,$B77))</f>
        <v/>
      </c>
      <c r="E77" s="11" t="str">
        <f aca="false">IF($A77="","",ROUND($C77-$D77,2))</f>
        <v/>
      </c>
      <c r="F77" s="10" t="str">
        <f aca="false">IF($A77="","",COUNTIFS(Purchases!$A:$A,$A77,Purchases!$B:$B,$B77))</f>
        <v/>
      </c>
    </row>
    <row r="78" customFormat="false" ht="15" hidden="false" customHeight="false" outlineLevel="0" collapsed="false">
      <c r="A78" s="18"/>
      <c r="B78" s="12"/>
      <c r="C78" s="20"/>
      <c r="D78" s="11" t="str">
        <f aca="false">IF($A78="","",SUMIFS(Purchases!$G:$G,Purchases!$A:$A,$A78,Purchases!$B:$B,$B78))</f>
        <v/>
      </c>
      <c r="E78" s="11" t="str">
        <f aca="false">IF($A78="","",ROUND($C78-$D78,2))</f>
        <v/>
      </c>
      <c r="F78" s="10" t="str">
        <f aca="false">IF($A78="","",COUNTIFS(Purchases!$A:$A,$A78,Purchases!$B:$B,$B78))</f>
        <v/>
      </c>
    </row>
    <row r="79" customFormat="false" ht="15" hidden="false" customHeight="false" outlineLevel="0" collapsed="false">
      <c r="A79" s="18"/>
      <c r="B79" s="12"/>
      <c r="C79" s="20"/>
      <c r="D79" s="11" t="str">
        <f aca="false">IF($A79="","",SUMIFS(Purchases!$G:$G,Purchases!$A:$A,$A79,Purchases!$B:$B,$B79))</f>
        <v/>
      </c>
      <c r="E79" s="11" t="str">
        <f aca="false">IF($A79="","",ROUND($C79-$D79,2))</f>
        <v/>
      </c>
      <c r="F79" s="10" t="str">
        <f aca="false">IF($A79="","",COUNTIFS(Purchases!$A:$A,$A79,Purchases!$B:$B,$B79))</f>
        <v/>
      </c>
    </row>
    <row r="80" customFormat="false" ht="15" hidden="false" customHeight="false" outlineLevel="0" collapsed="false">
      <c r="A80" s="18"/>
      <c r="B80" s="12"/>
      <c r="C80" s="20"/>
      <c r="D80" s="11" t="str">
        <f aca="false">IF($A80="","",SUMIFS(Purchases!$G:$G,Purchases!$A:$A,$A80,Purchases!$B:$B,$B80))</f>
        <v/>
      </c>
      <c r="E80" s="11" t="str">
        <f aca="false">IF($A80="","",ROUND($C80-$D80,2))</f>
        <v/>
      </c>
      <c r="F80" s="10" t="str">
        <f aca="false">IF($A80="","",COUNTIFS(Purchases!$A:$A,$A80,Purchases!$B:$B,$B80))</f>
        <v/>
      </c>
    </row>
    <row r="81" customFormat="false" ht="15" hidden="false" customHeight="false" outlineLevel="0" collapsed="false">
      <c r="A81" s="18"/>
      <c r="B81" s="12"/>
      <c r="C81" s="20"/>
      <c r="D81" s="11" t="str">
        <f aca="false">IF($A81="","",SUMIFS(Purchases!$G:$G,Purchases!$A:$A,$A81,Purchases!$B:$B,$B81))</f>
        <v/>
      </c>
      <c r="E81" s="11" t="str">
        <f aca="false">IF($A81="","",ROUND($C81-$D81,2))</f>
        <v/>
      </c>
      <c r="F81" s="10" t="str">
        <f aca="false">IF($A81="","",COUNTIFS(Purchases!$A:$A,$A81,Purchases!$B:$B,$B81))</f>
        <v/>
      </c>
    </row>
    <row r="82" customFormat="false" ht="15" hidden="false" customHeight="false" outlineLevel="0" collapsed="false">
      <c r="A82" s="18"/>
      <c r="B82" s="12"/>
      <c r="C82" s="20"/>
      <c r="D82" s="11" t="str">
        <f aca="false">IF($A82="","",SUMIFS(Purchases!$G:$G,Purchases!$A:$A,$A82,Purchases!$B:$B,$B82))</f>
        <v/>
      </c>
      <c r="E82" s="11" t="str">
        <f aca="false">IF($A82="","",ROUND($C82-$D82,2))</f>
        <v/>
      </c>
      <c r="F82" s="10" t="str">
        <f aca="false">IF($A82="","",COUNTIFS(Purchases!$A:$A,$A82,Purchases!$B:$B,$B82))</f>
        <v/>
      </c>
    </row>
    <row r="83" customFormat="false" ht="15" hidden="false" customHeight="false" outlineLevel="0" collapsed="false">
      <c r="A83" s="18"/>
      <c r="B83" s="12"/>
      <c r="C83" s="20"/>
      <c r="D83" s="11" t="str">
        <f aca="false">IF($A83="","",SUMIFS(Purchases!$G:$G,Purchases!$A:$A,$A83,Purchases!$B:$B,$B83))</f>
        <v/>
      </c>
      <c r="E83" s="11" t="str">
        <f aca="false">IF($A83="","",ROUND($C83-$D83,2))</f>
        <v/>
      </c>
      <c r="F83" s="10" t="str">
        <f aca="false">IF($A83="","",COUNTIFS(Purchases!$A:$A,$A83,Purchases!$B:$B,$B83))</f>
        <v/>
      </c>
    </row>
    <row r="84" customFormat="false" ht="15" hidden="false" customHeight="false" outlineLevel="0" collapsed="false">
      <c r="A84" s="18"/>
      <c r="B84" s="12"/>
      <c r="C84" s="20"/>
      <c r="D84" s="11" t="str">
        <f aca="false">IF($A84="","",SUMIFS(Purchases!$G:$G,Purchases!$A:$A,$A84,Purchases!$B:$B,$B84))</f>
        <v/>
      </c>
      <c r="E84" s="11" t="str">
        <f aca="false">IF($A84="","",ROUND($C84-$D84,2))</f>
        <v/>
      </c>
      <c r="F84" s="10" t="str">
        <f aca="false">IF($A84="","",COUNTIFS(Purchases!$A:$A,$A84,Purchases!$B:$B,$B84))</f>
        <v/>
      </c>
    </row>
    <row r="85" customFormat="false" ht="15" hidden="false" customHeight="false" outlineLevel="0" collapsed="false">
      <c r="A85" s="18"/>
      <c r="B85" s="12"/>
      <c r="C85" s="20"/>
      <c r="D85" s="11" t="str">
        <f aca="false">IF($A85="","",SUMIFS(Purchases!$G:$G,Purchases!$A:$A,$A85,Purchases!$B:$B,$B85))</f>
        <v/>
      </c>
      <c r="E85" s="11" t="str">
        <f aca="false">IF($A85="","",ROUND($C85-$D85,2))</f>
        <v/>
      </c>
      <c r="F85" s="10" t="str">
        <f aca="false">IF($A85="","",COUNTIFS(Purchases!$A:$A,$A85,Purchases!$B:$B,$B85))</f>
        <v/>
      </c>
    </row>
    <row r="86" customFormat="false" ht="15" hidden="false" customHeight="false" outlineLevel="0" collapsed="false">
      <c r="A86" s="18"/>
      <c r="B86" s="12"/>
      <c r="C86" s="20"/>
      <c r="D86" s="11" t="str">
        <f aca="false">IF($A86="","",SUMIFS(Purchases!$G:$G,Purchases!$A:$A,$A86,Purchases!$B:$B,$B86))</f>
        <v/>
      </c>
      <c r="E86" s="11" t="str">
        <f aca="false">IF($A86="","",ROUND($C86-$D86,2))</f>
        <v/>
      </c>
      <c r="F86" s="10" t="str">
        <f aca="false">IF($A86="","",COUNTIFS(Purchases!$A:$A,$A86,Purchases!$B:$B,$B86))</f>
        <v/>
      </c>
    </row>
    <row r="87" customFormat="false" ht="15" hidden="false" customHeight="false" outlineLevel="0" collapsed="false">
      <c r="A87" s="18"/>
      <c r="B87" s="12"/>
      <c r="C87" s="20"/>
      <c r="D87" s="11" t="str">
        <f aca="false">IF($A87="","",SUMIFS(Purchases!$G:$G,Purchases!$A:$A,$A87,Purchases!$B:$B,$B87))</f>
        <v/>
      </c>
      <c r="E87" s="11" t="str">
        <f aca="false">IF($A87="","",ROUND($C87-$D87,2))</f>
        <v/>
      </c>
      <c r="F87" s="10" t="str">
        <f aca="false">IF($A87="","",COUNTIFS(Purchases!$A:$A,$A87,Purchases!$B:$B,$B87))</f>
        <v/>
      </c>
    </row>
    <row r="88" customFormat="false" ht="15" hidden="false" customHeight="false" outlineLevel="0" collapsed="false">
      <c r="A88" s="18"/>
      <c r="B88" s="12"/>
      <c r="C88" s="20"/>
      <c r="D88" s="11" t="str">
        <f aca="false">IF($A88="","",SUMIFS(Purchases!$G:$G,Purchases!$A:$A,$A88,Purchases!$B:$B,$B88))</f>
        <v/>
      </c>
      <c r="E88" s="11" t="str">
        <f aca="false">IF($A88="","",ROUND($C88-$D88,2))</f>
        <v/>
      </c>
      <c r="F88" s="10" t="str">
        <f aca="false">IF($A88="","",COUNTIFS(Purchases!$A:$A,$A88,Purchases!$B:$B,$B88))</f>
        <v/>
      </c>
    </row>
    <row r="89" customFormat="false" ht="15" hidden="false" customHeight="false" outlineLevel="0" collapsed="false">
      <c r="A89" s="18"/>
      <c r="B89" s="12"/>
      <c r="C89" s="20"/>
      <c r="D89" s="11" t="str">
        <f aca="false">IF($A89="","",SUMIFS(Purchases!$G:$G,Purchases!$A:$A,$A89,Purchases!$B:$B,$B89))</f>
        <v/>
      </c>
      <c r="E89" s="11" t="str">
        <f aca="false">IF($A89="","",ROUND($C89-$D89,2))</f>
        <v/>
      </c>
      <c r="F89" s="10" t="str">
        <f aca="false">IF($A89="","",COUNTIFS(Purchases!$A:$A,$A89,Purchases!$B:$B,$B89))</f>
        <v/>
      </c>
    </row>
    <row r="90" customFormat="false" ht="15" hidden="false" customHeight="false" outlineLevel="0" collapsed="false">
      <c r="A90" s="18"/>
      <c r="B90" s="12"/>
      <c r="C90" s="20"/>
      <c r="D90" s="11" t="str">
        <f aca="false">IF($A90="","",SUMIFS(Purchases!$G:$G,Purchases!$A:$A,$A90,Purchases!$B:$B,$B90))</f>
        <v/>
      </c>
      <c r="E90" s="11" t="str">
        <f aca="false">IF($A90="","",ROUND($C90-$D90,2))</f>
        <v/>
      </c>
      <c r="F90" s="10" t="str">
        <f aca="false">IF($A90="","",COUNTIFS(Purchases!$A:$A,$A90,Purchases!$B:$B,$B90))</f>
        <v/>
      </c>
    </row>
    <row r="91" customFormat="false" ht="15" hidden="false" customHeight="false" outlineLevel="0" collapsed="false">
      <c r="A91" s="18"/>
      <c r="B91" s="12"/>
      <c r="C91" s="20"/>
      <c r="D91" s="11" t="str">
        <f aca="false">IF($A91="","",SUMIFS(Purchases!$G:$G,Purchases!$A:$A,$A91,Purchases!$B:$B,$B91))</f>
        <v/>
      </c>
      <c r="E91" s="11" t="str">
        <f aca="false">IF($A91="","",ROUND($C91-$D91,2))</f>
        <v/>
      </c>
      <c r="F91" s="10" t="str">
        <f aca="false">IF($A91="","",COUNTIFS(Purchases!$A:$A,$A91,Purchases!$B:$B,$B91))</f>
        <v/>
      </c>
    </row>
    <row r="92" customFormat="false" ht="15" hidden="false" customHeight="false" outlineLevel="0" collapsed="false">
      <c r="A92" s="18"/>
      <c r="B92" s="12"/>
      <c r="C92" s="20"/>
      <c r="D92" s="11" t="str">
        <f aca="false">IF($A92="","",SUMIFS(Purchases!$G:$G,Purchases!$A:$A,$A92,Purchases!$B:$B,$B92))</f>
        <v/>
      </c>
      <c r="E92" s="11" t="str">
        <f aca="false">IF($A92="","",ROUND($C92-$D92,2))</f>
        <v/>
      </c>
      <c r="F92" s="10" t="str">
        <f aca="false">IF($A92="","",COUNTIFS(Purchases!$A:$A,$A92,Purchases!$B:$B,$B92))</f>
        <v/>
      </c>
    </row>
    <row r="93" customFormat="false" ht="15" hidden="false" customHeight="false" outlineLevel="0" collapsed="false">
      <c r="A93" s="18"/>
      <c r="B93" s="12"/>
      <c r="C93" s="20"/>
      <c r="D93" s="11" t="str">
        <f aca="false">IF($A93="","",SUMIFS(Purchases!$G:$G,Purchases!$A:$A,$A93,Purchases!$B:$B,$B93))</f>
        <v/>
      </c>
      <c r="E93" s="11" t="str">
        <f aca="false">IF($A93="","",ROUND($C93-$D93,2))</f>
        <v/>
      </c>
      <c r="F93" s="10" t="str">
        <f aca="false">IF($A93="","",COUNTIFS(Purchases!$A:$A,$A93,Purchases!$B:$B,$B93))</f>
        <v/>
      </c>
    </row>
    <row r="94" customFormat="false" ht="15" hidden="false" customHeight="false" outlineLevel="0" collapsed="false">
      <c r="A94" s="18"/>
      <c r="B94" s="12"/>
      <c r="C94" s="20"/>
      <c r="D94" s="11" t="str">
        <f aca="false">IF($A94="","",SUMIFS(Purchases!$G:$G,Purchases!$A:$A,$A94,Purchases!$B:$B,$B94))</f>
        <v/>
      </c>
      <c r="E94" s="11" t="str">
        <f aca="false">IF($A94="","",ROUND($C94-$D94,2))</f>
        <v/>
      </c>
      <c r="F94" s="10" t="str">
        <f aca="false">IF($A94="","",COUNTIFS(Purchases!$A:$A,$A94,Purchases!$B:$B,$B94))</f>
        <v/>
      </c>
    </row>
    <row r="95" customFormat="false" ht="15" hidden="false" customHeight="false" outlineLevel="0" collapsed="false">
      <c r="A95" s="18"/>
      <c r="B95" s="12"/>
      <c r="C95" s="20"/>
      <c r="D95" s="11" t="str">
        <f aca="false">IF($A95="","",SUMIFS(Purchases!$G:$G,Purchases!$A:$A,$A95,Purchases!$B:$B,$B95))</f>
        <v/>
      </c>
      <c r="E95" s="11" t="str">
        <f aca="false">IF($A95="","",ROUND($C95-$D95,2))</f>
        <v/>
      </c>
      <c r="F95" s="10" t="str">
        <f aca="false">IF($A95="","",COUNTIFS(Purchases!$A:$A,$A95,Purchases!$B:$B,$B95))</f>
        <v/>
      </c>
    </row>
    <row r="96" customFormat="false" ht="15" hidden="false" customHeight="false" outlineLevel="0" collapsed="false">
      <c r="A96" s="18"/>
      <c r="B96" s="12"/>
      <c r="C96" s="20"/>
      <c r="D96" s="11" t="str">
        <f aca="false">IF($A96="","",SUMIFS(Purchases!$G:$G,Purchases!$A:$A,$A96,Purchases!$B:$B,$B96))</f>
        <v/>
      </c>
      <c r="E96" s="11" t="str">
        <f aca="false">IF($A96="","",ROUND($C96-$D96,2))</f>
        <v/>
      </c>
      <c r="F96" s="10" t="str">
        <f aca="false">IF($A96="","",COUNTIFS(Purchases!$A:$A,$A96,Purchases!$B:$B,$B96))</f>
        <v/>
      </c>
    </row>
    <row r="97" customFormat="false" ht="15" hidden="false" customHeight="false" outlineLevel="0" collapsed="false">
      <c r="A97" s="18"/>
      <c r="B97" s="12"/>
      <c r="C97" s="20"/>
      <c r="D97" s="11" t="str">
        <f aca="false">IF($A97="","",SUMIFS(Purchases!$G:$G,Purchases!$A:$A,$A97,Purchases!$B:$B,$B97))</f>
        <v/>
      </c>
      <c r="E97" s="11" t="str">
        <f aca="false">IF($A97="","",ROUND($C97-$D97,2))</f>
        <v/>
      </c>
      <c r="F97" s="10" t="str">
        <f aca="false">IF($A97="","",COUNTIFS(Purchases!$A:$A,$A97,Purchases!$B:$B,$B97))</f>
        <v/>
      </c>
    </row>
    <row r="98" customFormat="false" ht="15" hidden="false" customHeight="false" outlineLevel="0" collapsed="false">
      <c r="A98" s="18"/>
      <c r="B98" s="12"/>
      <c r="C98" s="20"/>
      <c r="D98" s="11" t="str">
        <f aca="false">IF($A98="","",SUMIFS(Purchases!$G:$G,Purchases!$A:$A,$A98,Purchases!$B:$B,$B98))</f>
        <v/>
      </c>
      <c r="E98" s="11" t="str">
        <f aca="false">IF($A98="","",ROUND($C98-$D98,2))</f>
        <v/>
      </c>
      <c r="F98" s="10" t="str">
        <f aca="false">IF($A98="","",COUNTIFS(Purchases!$A:$A,$A98,Purchases!$B:$B,$B98))</f>
        <v/>
      </c>
    </row>
    <row r="99" customFormat="false" ht="15" hidden="false" customHeight="false" outlineLevel="0" collapsed="false">
      <c r="A99" s="18"/>
      <c r="B99" s="12"/>
      <c r="C99" s="20"/>
      <c r="D99" s="11" t="str">
        <f aca="false">IF($A99="","",SUMIFS(Purchases!$G:$G,Purchases!$A:$A,$A99,Purchases!$B:$B,$B99))</f>
        <v/>
      </c>
      <c r="E99" s="11" t="str">
        <f aca="false">IF($A99="","",ROUND($C99-$D99,2))</f>
        <v/>
      </c>
      <c r="F99" s="10" t="str">
        <f aca="false">IF($A99="","",COUNTIFS(Purchases!$A:$A,$A99,Purchases!$B:$B,$B99))</f>
        <v/>
      </c>
    </row>
    <row r="100" customFormat="false" ht="15" hidden="false" customHeight="false" outlineLevel="0" collapsed="false">
      <c r="A100" s="18"/>
      <c r="B100" s="12"/>
      <c r="C100" s="20"/>
      <c r="D100" s="11" t="str">
        <f aca="false">IF($A100="","",SUMIFS(Purchases!$G:$G,Purchases!$A:$A,$A100,Purchases!$B:$B,$B100))</f>
        <v/>
      </c>
      <c r="E100" s="11" t="str">
        <f aca="false">IF($A100="","",ROUND($C100-$D100,2))</f>
        <v/>
      </c>
      <c r="F100" s="10" t="str">
        <f aca="false">IF($A100="","",COUNTIFS(Purchases!$A:$A,$A100,Purchases!$B:$B,$B100))</f>
        <v/>
      </c>
    </row>
    <row r="101" customFormat="false" ht="15" hidden="false" customHeight="false" outlineLevel="0" collapsed="false">
      <c r="A101" s="18"/>
      <c r="B101" s="12"/>
      <c r="C101" s="20"/>
      <c r="D101" s="11" t="str">
        <f aca="false">IF($A101="","",SUMIFS(Purchases!$G:$G,Purchases!$A:$A,$A101,Purchases!$B:$B,$B101))</f>
        <v/>
      </c>
      <c r="E101" s="11" t="str">
        <f aca="false">IF($A101="","",ROUND($C101-$D101,2))</f>
        <v/>
      </c>
      <c r="F101" s="10" t="str">
        <f aca="false">IF($A101="","",COUNTIFS(Purchases!$A:$A,$A101,Purchases!$B:$B,$B101))</f>
        <v/>
      </c>
    </row>
    <row r="102" customFormat="false" ht="15" hidden="false" customHeight="false" outlineLevel="0" collapsed="false">
      <c r="A102" s="18"/>
      <c r="B102" s="12"/>
      <c r="C102" s="20"/>
      <c r="D102" s="11" t="str">
        <f aca="false">IF($A102="","",SUMIFS(Purchases!$G:$G,Purchases!$A:$A,$A102,Purchases!$B:$B,$B102))</f>
        <v/>
      </c>
      <c r="E102" s="11" t="str">
        <f aca="false">IF($A102="","",ROUND($C102-$D102,2))</f>
        <v/>
      </c>
      <c r="F102" s="10" t="str">
        <f aca="false">IF($A102="","",COUNTIFS(Purchases!$A:$A,$A102,Purchases!$B:$B,$B102))</f>
        <v/>
      </c>
    </row>
    <row r="103" customFormat="false" ht="15" hidden="false" customHeight="false" outlineLevel="0" collapsed="false">
      <c r="A103" s="18"/>
      <c r="B103" s="12"/>
      <c r="C103" s="20"/>
      <c r="D103" s="11" t="str">
        <f aca="false">IF($A103="","",SUMIFS(Purchases!$G:$G,Purchases!$A:$A,$A103,Purchases!$B:$B,$B103))</f>
        <v/>
      </c>
      <c r="E103" s="11" t="str">
        <f aca="false">IF($A103="","",ROUND($C103-$D103,2))</f>
        <v/>
      </c>
      <c r="F103" s="10" t="str">
        <f aca="false">IF($A103="","",COUNTIFS(Purchases!$A:$A,$A103,Purchases!$B:$B,$B103))</f>
        <v/>
      </c>
    </row>
    <row r="104" customFormat="false" ht="15" hidden="false" customHeight="false" outlineLevel="0" collapsed="false">
      <c r="A104" s="18"/>
      <c r="B104" s="12"/>
      <c r="C104" s="20"/>
      <c r="D104" s="11" t="str">
        <f aca="false">IF($A104="","",SUMIFS(Purchases!$G:$G,Purchases!$A:$A,$A104,Purchases!$B:$B,$B104))</f>
        <v/>
      </c>
      <c r="E104" s="11" t="str">
        <f aca="false">IF($A104="","",ROUND($C104-$D104,2))</f>
        <v/>
      </c>
      <c r="F104" s="10" t="str">
        <f aca="false">IF($A104="","",COUNTIFS(Purchases!$A:$A,$A104,Purchases!$B:$B,$B104))</f>
        <v/>
      </c>
    </row>
    <row r="105" customFormat="false" ht="15" hidden="false" customHeight="false" outlineLevel="0" collapsed="false">
      <c r="A105" s="18"/>
      <c r="B105" s="12"/>
      <c r="C105" s="20"/>
      <c r="D105" s="11" t="str">
        <f aca="false">IF($A105="","",SUMIFS(Purchases!$G:$G,Purchases!$A:$A,$A105,Purchases!$B:$B,$B105))</f>
        <v/>
      </c>
      <c r="E105" s="11" t="str">
        <f aca="false">IF($A105="","",ROUND($C105-$D105,2))</f>
        <v/>
      </c>
      <c r="F105" s="10" t="str">
        <f aca="false">IF($A105="","",COUNTIFS(Purchases!$A:$A,$A105,Purchases!$B:$B,$B105))</f>
        <v/>
      </c>
    </row>
    <row r="106" customFormat="false" ht="15" hidden="false" customHeight="false" outlineLevel="0" collapsed="false">
      <c r="A106" s="18"/>
      <c r="B106" s="12"/>
      <c r="C106" s="20"/>
      <c r="D106" s="11" t="str">
        <f aca="false">IF($A106="","",SUMIFS(Purchases!$G:$G,Purchases!$A:$A,$A106,Purchases!$B:$B,$B106))</f>
        <v/>
      </c>
      <c r="E106" s="11" t="str">
        <f aca="false">IF($A106="","",ROUND($C106-$D106,2))</f>
        <v/>
      </c>
      <c r="F106" s="10" t="str">
        <f aca="false">IF($A106="","",COUNTIFS(Purchases!$A:$A,$A106,Purchases!$B:$B,$B106))</f>
        <v/>
      </c>
    </row>
    <row r="107" customFormat="false" ht="15" hidden="false" customHeight="false" outlineLevel="0" collapsed="false">
      <c r="A107" s="18"/>
      <c r="B107" s="12"/>
      <c r="C107" s="20"/>
      <c r="D107" s="11" t="str">
        <f aca="false">IF($A107="","",SUMIFS(Purchases!$G:$G,Purchases!$A:$A,$A107,Purchases!$B:$B,$B107))</f>
        <v/>
      </c>
      <c r="E107" s="11" t="str">
        <f aca="false">IF($A107="","",ROUND($C107-$D107,2))</f>
        <v/>
      </c>
      <c r="F107" s="10" t="str">
        <f aca="false">IF($A107="","",COUNTIFS(Purchases!$A:$A,$A107,Purchases!$B:$B,$B107))</f>
        <v/>
      </c>
    </row>
    <row r="108" customFormat="false" ht="15" hidden="false" customHeight="false" outlineLevel="0" collapsed="false">
      <c r="A108" s="18"/>
      <c r="B108" s="12"/>
      <c r="C108" s="20"/>
      <c r="D108" s="11" t="str">
        <f aca="false">IF($A108="","",SUMIFS(Purchases!$G:$G,Purchases!$A:$A,$A108,Purchases!$B:$B,$B108))</f>
        <v/>
      </c>
      <c r="E108" s="11" t="str">
        <f aca="false">IF($A108="","",ROUND($C108-$D108,2))</f>
        <v/>
      </c>
      <c r="F108" s="10" t="str">
        <f aca="false">IF($A108="","",COUNTIFS(Purchases!$A:$A,$A108,Purchases!$B:$B,$B108))</f>
        <v/>
      </c>
    </row>
    <row r="109" customFormat="false" ht="15" hidden="false" customHeight="false" outlineLevel="0" collapsed="false">
      <c r="A109" s="18"/>
      <c r="B109" s="12"/>
      <c r="C109" s="20"/>
      <c r="D109" s="11" t="str">
        <f aca="false">IF($A109="","",SUMIFS(Purchases!$G:$G,Purchases!$A:$A,$A109,Purchases!$B:$B,$B109))</f>
        <v/>
      </c>
      <c r="E109" s="11" t="str">
        <f aca="false">IF($A109="","",ROUND($C109-$D109,2))</f>
        <v/>
      </c>
      <c r="F109" s="10" t="str">
        <f aca="false">IF($A109="","",COUNTIFS(Purchases!$A:$A,$A109,Purchases!$B:$B,$B109))</f>
        <v/>
      </c>
    </row>
    <row r="110" customFormat="false" ht="15" hidden="false" customHeight="false" outlineLevel="0" collapsed="false">
      <c r="A110" s="18"/>
      <c r="B110" s="12"/>
      <c r="C110" s="20"/>
      <c r="D110" s="11" t="str">
        <f aca="false">IF($A110="","",SUMIFS(Purchases!$G:$G,Purchases!$A:$A,$A110,Purchases!$B:$B,$B110))</f>
        <v/>
      </c>
      <c r="E110" s="11" t="str">
        <f aca="false">IF($A110="","",ROUND($C110-$D110,2))</f>
        <v/>
      </c>
      <c r="F110" s="10" t="str">
        <f aca="false">IF($A110="","",COUNTIFS(Purchases!$A:$A,$A110,Purchases!$B:$B,$B110))</f>
        <v/>
      </c>
    </row>
    <row r="111" customFormat="false" ht="15" hidden="false" customHeight="false" outlineLevel="0" collapsed="false">
      <c r="A111" s="18"/>
      <c r="B111" s="12"/>
      <c r="C111" s="20"/>
      <c r="D111" s="11" t="str">
        <f aca="false">IF($A111="","",SUMIFS(Purchases!$G:$G,Purchases!$A:$A,$A111,Purchases!$B:$B,$B111))</f>
        <v/>
      </c>
      <c r="E111" s="11" t="str">
        <f aca="false">IF($A111="","",ROUND($C111-$D111,2))</f>
        <v/>
      </c>
      <c r="F111" s="10" t="str">
        <f aca="false">IF($A111="","",COUNTIFS(Purchases!$A:$A,$A111,Purchases!$B:$B,$B111))</f>
        <v/>
      </c>
    </row>
    <row r="112" customFormat="false" ht="15" hidden="false" customHeight="false" outlineLevel="0" collapsed="false">
      <c r="A112" s="18"/>
      <c r="B112" s="12"/>
      <c r="C112" s="20"/>
      <c r="D112" s="11" t="str">
        <f aca="false">IF($A112="","",SUMIFS(Purchases!$G:$G,Purchases!$A:$A,$A112,Purchases!$B:$B,$B112))</f>
        <v/>
      </c>
      <c r="E112" s="11" t="str">
        <f aca="false">IF($A112="","",ROUND($C112-$D112,2))</f>
        <v/>
      </c>
      <c r="F112" s="10" t="str">
        <f aca="false">IF($A112="","",COUNTIFS(Purchases!$A:$A,$A112,Purchases!$B:$B,$B112))</f>
        <v/>
      </c>
    </row>
    <row r="113" customFormat="false" ht="15" hidden="false" customHeight="false" outlineLevel="0" collapsed="false">
      <c r="A113" s="18"/>
      <c r="B113" s="12"/>
      <c r="C113" s="20"/>
      <c r="D113" s="11" t="str">
        <f aca="false">IF($A113="","",SUMIFS(Purchases!$G:$G,Purchases!$A:$A,$A113,Purchases!$B:$B,$B113))</f>
        <v/>
      </c>
      <c r="E113" s="11" t="str">
        <f aca="false">IF($A113="","",ROUND($C113-$D113,2))</f>
        <v/>
      </c>
      <c r="F113" s="10" t="str">
        <f aca="false">IF($A113="","",COUNTIFS(Purchases!$A:$A,$A113,Purchases!$B:$B,$B113))</f>
        <v/>
      </c>
    </row>
    <row r="114" customFormat="false" ht="15" hidden="false" customHeight="false" outlineLevel="0" collapsed="false">
      <c r="A114" s="18"/>
      <c r="B114" s="12"/>
      <c r="C114" s="20"/>
      <c r="D114" s="11" t="str">
        <f aca="false">IF($A114="","",SUMIFS(Purchases!$G:$G,Purchases!$A:$A,$A114,Purchases!$B:$B,$B114))</f>
        <v/>
      </c>
      <c r="E114" s="11" t="str">
        <f aca="false">IF($A114="","",ROUND($C114-$D114,2))</f>
        <v/>
      </c>
      <c r="F114" s="10" t="str">
        <f aca="false">IF($A114="","",COUNTIFS(Purchases!$A:$A,$A114,Purchases!$B:$B,$B114))</f>
        <v/>
      </c>
    </row>
    <row r="115" customFormat="false" ht="15" hidden="false" customHeight="false" outlineLevel="0" collapsed="false">
      <c r="A115" s="18"/>
      <c r="B115" s="12"/>
      <c r="C115" s="20"/>
      <c r="D115" s="11" t="str">
        <f aca="false">IF($A115="","",SUMIFS(Purchases!$G:$G,Purchases!$A:$A,$A115,Purchases!$B:$B,$B115))</f>
        <v/>
      </c>
      <c r="E115" s="11" t="str">
        <f aca="false">IF($A115="","",ROUND($C115-$D115,2))</f>
        <v/>
      </c>
      <c r="F115" s="10" t="str">
        <f aca="false">IF($A115="","",COUNTIFS(Purchases!$A:$A,$A115,Purchases!$B:$B,$B115))</f>
        <v/>
      </c>
    </row>
    <row r="116" customFormat="false" ht="15" hidden="false" customHeight="false" outlineLevel="0" collapsed="false">
      <c r="A116" s="18"/>
      <c r="B116" s="12"/>
      <c r="C116" s="20"/>
      <c r="D116" s="11" t="str">
        <f aca="false">IF($A116="","",SUMIFS(Purchases!$G:$G,Purchases!$A:$A,$A116,Purchases!$B:$B,$B116))</f>
        <v/>
      </c>
      <c r="E116" s="11" t="str">
        <f aca="false">IF($A116="","",ROUND($C116-$D116,2))</f>
        <v/>
      </c>
      <c r="F116" s="10" t="str">
        <f aca="false">IF($A116="","",COUNTIFS(Purchases!$A:$A,$A116,Purchases!$B:$B,$B116))</f>
        <v/>
      </c>
    </row>
    <row r="117" customFormat="false" ht="15" hidden="false" customHeight="false" outlineLevel="0" collapsed="false">
      <c r="A117" s="18"/>
      <c r="B117" s="12"/>
      <c r="C117" s="20"/>
      <c r="D117" s="11" t="str">
        <f aca="false">IF($A117="","",SUMIFS(Purchases!$G:$G,Purchases!$A:$A,$A117,Purchases!$B:$B,$B117))</f>
        <v/>
      </c>
      <c r="E117" s="11" t="str">
        <f aca="false">IF($A117="","",ROUND($C117-$D117,2))</f>
        <v/>
      </c>
      <c r="F117" s="10" t="str">
        <f aca="false">IF($A117="","",COUNTIFS(Purchases!$A:$A,$A117,Purchases!$B:$B,$B117))</f>
        <v/>
      </c>
    </row>
    <row r="118" customFormat="false" ht="15" hidden="false" customHeight="false" outlineLevel="0" collapsed="false">
      <c r="A118" s="18"/>
      <c r="B118" s="12"/>
      <c r="C118" s="20"/>
      <c r="D118" s="11" t="str">
        <f aca="false">IF($A118="","",SUMIFS(Purchases!$G:$G,Purchases!$A:$A,$A118,Purchases!$B:$B,$B118))</f>
        <v/>
      </c>
      <c r="E118" s="11" t="str">
        <f aca="false">IF($A118="","",ROUND($C118-$D118,2))</f>
        <v/>
      </c>
      <c r="F118" s="10" t="str">
        <f aca="false">IF($A118="","",COUNTIFS(Purchases!$A:$A,$A118,Purchases!$B:$B,$B118))</f>
        <v/>
      </c>
    </row>
    <row r="119" customFormat="false" ht="15" hidden="false" customHeight="false" outlineLevel="0" collapsed="false">
      <c r="A119" s="18"/>
      <c r="B119" s="12"/>
      <c r="C119" s="20"/>
      <c r="D119" s="11" t="str">
        <f aca="false">IF($A119="","",SUMIFS(Purchases!$G:$G,Purchases!$A:$A,$A119,Purchases!$B:$B,$B119))</f>
        <v/>
      </c>
      <c r="E119" s="11" t="str">
        <f aca="false">IF($A119="","",ROUND($C119-$D119,2))</f>
        <v/>
      </c>
      <c r="F119" s="10" t="str">
        <f aca="false">IF($A119="","",COUNTIFS(Purchases!$A:$A,$A119,Purchases!$B:$B,$B119))</f>
        <v/>
      </c>
    </row>
    <row r="120" customFormat="false" ht="15" hidden="false" customHeight="false" outlineLevel="0" collapsed="false">
      <c r="A120" s="18"/>
      <c r="B120" s="12"/>
      <c r="C120" s="20"/>
      <c r="D120" s="11" t="str">
        <f aca="false">IF($A120="","",SUMIFS(Purchases!$G:$G,Purchases!$A:$A,$A120,Purchases!$B:$B,$B120))</f>
        <v/>
      </c>
      <c r="E120" s="11" t="str">
        <f aca="false">IF($A120="","",ROUND($C120-$D120,2))</f>
        <v/>
      </c>
      <c r="F120" s="10" t="str">
        <f aca="false">IF($A120="","",COUNTIFS(Purchases!$A:$A,$A120,Purchases!$B:$B,$B120))</f>
        <v/>
      </c>
    </row>
    <row r="121" customFormat="false" ht="15" hidden="false" customHeight="false" outlineLevel="0" collapsed="false">
      <c r="A121" s="18"/>
      <c r="B121" s="12"/>
      <c r="C121" s="20"/>
      <c r="D121" s="11" t="str">
        <f aca="false">IF($A121="","",SUMIFS(Purchases!$G:$G,Purchases!$A:$A,$A121,Purchases!$B:$B,$B121))</f>
        <v/>
      </c>
      <c r="E121" s="11" t="str">
        <f aca="false">IF($A121="","",ROUND($C121-$D121,2))</f>
        <v/>
      </c>
      <c r="F121" s="10" t="str">
        <f aca="false">IF($A121="","",COUNTIFS(Purchases!$A:$A,$A121,Purchases!$B:$B,$B121))</f>
        <v/>
      </c>
    </row>
    <row r="122" customFormat="false" ht="15" hidden="false" customHeight="false" outlineLevel="0" collapsed="false">
      <c r="A122" s="18"/>
      <c r="B122" s="12"/>
      <c r="C122" s="20"/>
      <c r="D122" s="11" t="str">
        <f aca="false">IF($A122="","",SUMIFS(Purchases!$G:$G,Purchases!$A:$A,$A122,Purchases!$B:$B,$B122))</f>
        <v/>
      </c>
      <c r="E122" s="11" t="str">
        <f aca="false">IF($A122="","",ROUND($C122-$D122,2))</f>
        <v/>
      </c>
      <c r="F122" s="10" t="str">
        <f aca="false">IF($A122="","",COUNTIFS(Purchases!$A:$A,$A122,Purchases!$B:$B,$B122))</f>
        <v/>
      </c>
    </row>
    <row r="123" customFormat="false" ht="15" hidden="false" customHeight="false" outlineLevel="0" collapsed="false">
      <c r="A123" s="18"/>
      <c r="B123" s="12"/>
      <c r="C123" s="20"/>
      <c r="D123" s="11" t="str">
        <f aca="false">IF($A123="","",SUMIFS(Purchases!$G:$G,Purchases!$A:$A,$A123,Purchases!$B:$B,$B123))</f>
        <v/>
      </c>
      <c r="E123" s="11" t="str">
        <f aca="false">IF($A123="","",ROUND($C123-$D123,2))</f>
        <v/>
      </c>
      <c r="F123" s="10" t="str">
        <f aca="false">IF($A123="","",COUNTIFS(Purchases!$A:$A,$A123,Purchases!$B:$B,$B123))</f>
        <v/>
      </c>
    </row>
    <row r="124" customFormat="false" ht="15" hidden="false" customHeight="false" outlineLevel="0" collapsed="false">
      <c r="A124" s="18"/>
      <c r="B124" s="12"/>
      <c r="C124" s="20"/>
      <c r="D124" s="11" t="str">
        <f aca="false">IF($A124="","",SUMIFS(Purchases!$G:$G,Purchases!$A:$A,$A124,Purchases!$B:$B,$B124))</f>
        <v/>
      </c>
      <c r="E124" s="11" t="str">
        <f aca="false">IF($A124="","",ROUND($C124-$D124,2))</f>
        <v/>
      </c>
      <c r="F124" s="10" t="str">
        <f aca="false">IF($A124="","",COUNTIFS(Purchases!$A:$A,$A124,Purchases!$B:$B,$B124))</f>
        <v/>
      </c>
    </row>
    <row r="125" customFormat="false" ht="15" hidden="false" customHeight="false" outlineLevel="0" collapsed="false">
      <c r="A125" s="18"/>
      <c r="B125" s="12"/>
      <c r="C125" s="20"/>
      <c r="D125" s="11" t="str">
        <f aca="false">IF($A125="","",SUMIFS(Purchases!$G:$G,Purchases!$A:$A,$A125,Purchases!$B:$B,$B125))</f>
        <v/>
      </c>
      <c r="E125" s="11" t="str">
        <f aca="false">IF($A125="","",ROUND($C125-$D125,2))</f>
        <v/>
      </c>
      <c r="F125" s="10" t="str">
        <f aca="false">IF($A125="","",COUNTIFS(Purchases!$A:$A,$A125,Purchases!$B:$B,$B125))</f>
        <v/>
      </c>
    </row>
    <row r="126" customFormat="false" ht="15" hidden="false" customHeight="false" outlineLevel="0" collapsed="false">
      <c r="A126" s="18"/>
      <c r="B126" s="12"/>
      <c r="C126" s="20"/>
      <c r="D126" s="11" t="str">
        <f aca="false">IF($A126="","",SUMIFS(Purchases!$G:$G,Purchases!$A:$A,$A126,Purchases!$B:$B,$B126))</f>
        <v/>
      </c>
      <c r="E126" s="11" t="str">
        <f aca="false">IF($A126="","",ROUND($C126-$D126,2))</f>
        <v/>
      </c>
      <c r="F126" s="10" t="str">
        <f aca="false">IF($A126="","",COUNTIFS(Purchases!$A:$A,$A126,Purchases!$B:$B,$B126))</f>
        <v/>
      </c>
    </row>
    <row r="127" customFormat="false" ht="15" hidden="false" customHeight="false" outlineLevel="0" collapsed="false">
      <c r="A127" s="18"/>
      <c r="B127" s="12"/>
      <c r="C127" s="20"/>
      <c r="D127" s="11" t="str">
        <f aca="false">IF($A127="","",SUMIFS(Purchases!$G:$G,Purchases!$A:$A,$A127,Purchases!$B:$B,$B127))</f>
        <v/>
      </c>
      <c r="E127" s="11" t="str">
        <f aca="false">IF($A127="","",ROUND($C127-$D127,2))</f>
        <v/>
      </c>
      <c r="F127" s="10" t="str">
        <f aca="false">IF($A127="","",COUNTIFS(Purchases!$A:$A,$A127,Purchases!$B:$B,$B127))</f>
        <v/>
      </c>
    </row>
    <row r="128" customFormat="false" ht="15" hidden="false" customHeight="false" outlineLevel="0" collapsed="false">
      <c r="A128" s="18"/>
      <c r="B128" s="12"/>
      <c r="C128" s="20"/>
      <c r="D128" s="11" t="str">
        <f aca="false">IF($A128="","",SUMIFS(Purchases!$G:$G,Purchases!$A:$A,$A128,Purchases!$B:$B,$B128))</f>
        <v/>
      </c>
      <c r="E128" s="11" t="str">
        <f aca="false">IF($A128="","",ROUND($C128-$D128,2))</f>
        <v/>
      </c>
      <c r="F128" s="10" t="str">
        <f aca="false">IF($A128="","",COUNTIFS(Purchases!$A:$A,$A128,Purchases!$B:$B,$B128))</f>
        <v/>
      </c>
    </row>
    <row r="129" customFormat="false" ht="15" hidden="false" customHeight="false" outlineLevel="0" collapsed="false">
      <c r="A129" s="18"/>
      <c r="B129" s="12"/>
      <c r="C129" s="20"/>
      <c r="D129" s="11" t="str">
        <f aca="false">IF($A129="","",SUMIFS(Purchases!$G:$G,Purchases!$A:$A,$A129,Purchases!$B:$B,$B129))</f>
        <v/>
      </c>
      <c r="E129" s="11" t="str">
        <f aca="false">IF($A129="","",ROUND($C129-$D129,2))</f>
        <v/>
      </c>
      <c r="F129" s="10" t="str">
        <f aca="false">IF($A129="","",COUNTIFS(Purchases!$A:$A,$A129,Purchases!$B:$B,$B129))</f>
        <v/>
      </c>
    </row>
    <row r="130" customFormat="false" ht="15" hidden="false" customHeight="false" outlineLevel="0" collapsed="false">
      <c r="A130" s="18"/>
      <c r="B130" s="12"/>
      <c r="C130" s="20"/>
      <c r="D130" s="11" t="str">
        <f aca="false">IF($A130="","",SUMIFS(Purchases!$G:$G,Purchases!$A:$A,$A130,Purchases!$B:$B,$B130))</f>
        <v/>
      </c>
      <c r="E130" s="11" t="str">
        <f aca="false">IF($A130="","",ROUND($C130-$D130,2))</f>
        <v/>
      </c>
      <c r="F130" s="10" t="str">
        <f aca="false">IF($A130="","",COUNTIFS(Purchases!$A:$A,$A130,Purchases!$B:$B,$B130))</f>
        <v/>
      </c>
    </row>
    <row r="131" customFormat="false" ht="15" hidden="false" customHeight="false" outlineLevel="0" collapsed="false">
      <c r="A131" s="18"/>
      <c r="B131" s="12"/>
      <c r="C131" s="20"/>
      <c r="D131" s="11" t="str">
        <f aca="false">IF($A131="","",SUMIFS(Purchases!$G:$G,Purchases!$A:$A,$A131,Purchases!$B:$B,$B131))</f>
        <v/>
      </c>
      <c r="E131" s="11" t="str">
        <f aca="false">IF($A131="","",ROUND($C131-$D131,2))</f>
        <v/>
      </c>
      <c r="F131" s="10" t="str">
        <f aca="false">IF($A131="","",COUNTIFS(Purchases!$A:$A,$A131,Purchases!$B:$B,$B131))</f>
        <v/>
      </c>
    </row>
    <row r="132" customFormat="false" ht="15" hidden="false" customHeight="false" outlineLevel="0" collapsed="false">
      <c r="A132" s="18"/>
      <c r="B132" s="12"/>
      <c r="C132" s="20"/>
      <c r="D132" s="11" t="str">
        <f aca="false">IF($A132="","",SUMIFS(Purchases!$G:$G,Purchases!$A:$A,$A132,Purchases!$B:$B,$B132))</f>
        <v/>
      </c>
      <c r="E132" s="11" t="str">
        <f aca="false">IF($A132="","",ROUND($C132-$D132,2))</f>
        <v/>
      </c>
      <c r="F132" s="10" t="str">
        <f aca="false">IF($A132="","",COUNTIFS(Purchases!$A:$A,$A132,Purchases!$B:$B,$B132))</f>
        <v/>
      </c>
    </row>
    <row r="133" customFormat="false" ht="15" hidden="false" customHeight="false" outlineLevel="0" collapsed="false">
      <c r="A133" s="18"/>
      <c r="B133" s="12"/>
      <c r="C133" s="20"/>
      <c r="D133" s="11" t="str">
        <f aca="false">IF($A133="","",SUMIFS(Purchases!$G:$G,Purchases!$A:$A,$A133,Purchases!$B:$B,$B133))</f>
        <v/>
      </c>
      <c r="E133" s="11" t="str">
        <f aca="false">IF($A133="","",ROUND($C133-$D133,2))</f>
        <v/>
      </c>
      <c r="F133" s="10" t="str">
        <f aca="false">IF($A133="","",COUNTIFS(Purchases!$A:$A,$A133,Purchases!$B:$B,$B133))</f>
        <v/>
      </c>
    </row>
    <row r="134" customFormat="false" ht="15" hidden="false" customHeight="false" outlineLevel="0" collapsed="false">
      <c r="A134" s="18"/>
      <c r="B134" s="12"/>
      <c r="C134" s="20"/>
      <c r="D134" s="11" t="str">
        <f aca="false">IF($A134="","",SUMIFS(Purchases!$G:$G,Purchases!$A:$A,$A134,Purchases!$B:$B,$B134))</f>
        <v/>
      </c>
      <c r="E134" s="11" t="str">
        <f aca="false">IF($A134="","",ROUND($C134-$D134,2))</f>
        <v/>
      </c>
      <c r="F134" s="10" t="str">
        <f aca="false">IF($A134="","",COUNTIFS(Purchases!$A:$A,$A134,Purchases!$B:$B,$B134))</f>
        <v/>
      </c>
    </row>
    <row r="135" customFormat="false" ht="15" hidden="false" customHeight="false" outlineLevel="0" collapsed="false">
      <c r="A135" s="18"/>
      <c r="B135" s="12"/>
      <c r="C135" s="20"/>
      <c r="D135" s="11" t="str">
        <f aca="false">IF($A135="","",SUMIFS(Purchases!$G:$G,Purchases!$A:$A,$A135,Purchases!$B:$B,$B135))</f>
        <v/>
      </c>
      <c r="E135" s="11" t="str">
        <f aca="false">IF($A135="","",ROUND($C135-$D135,2))</f>
        <v/>
      </c>
      <c r="F135" s="10" t="str">
        <f aca="false">IF($A135="","",COUNTIFS(Purchases!$A:$A,$A135,Purchases!$B:$B,$B135))</f>
        <v/>
      </c>
    </row>
    <row r="136" customFormat="false" ht="15" hidden="false" customHeight="false" outlineLevel="0" collapsed="false">
      <c r="A136" s="18"/>
      <c r="B136" s="12"/>
      <c r="C136" s="20"/>
      <c r="D136" s="11" t="str">
        <f aca="false">IF($A136="","",SUMIFS(Purchases!$G:$G,Purchases!$A:$A,$A136,Purchases!$B:$B,$B136))</f>
        <v/>
      </c>
      <c r="E136" s="11" t="str">
        <f aca="false">IF($A136="","",ROUND($C136-$D136,2))</f>
        <v/>
      </c>
      <c r="F136" s="10" t="str">
        <f aca="false">IF($A136="","",COUNTIFS(Purchases!$A:$A,$A136,Purchases!$B:$B,$B136))</f>
        <v/>
      </c>
    </row>
    <row r="137" customFormat="false" ht="15" hidden="false" customHeight="false" outlineLevel="0" collapsed="false">
      <c r="A137" s="18"/>
      <c r="B137" s="12"/>
      <c r="C137" s="20"/>
      <c r="D137" s="11" t="str">
        <f aca="false">IF($A137="","",SUMIFS(Purchases!$G:$G,Purchases!$A:$A,$A137,Purchases!$B:$B,$B137))</f>
        <v/>
      </c>
      <c r="E137" s="11" t="str">
        <f aca="false">IF($A137="","",ROUND($C137-$D137,2))</f>
        <v/>
      </c>
      <c r="F137" s="10" t="str">
        <f aca="false">IF($A137="","",COUNTIFS(Purchases!$A:$A,$A137,Purchases!$B:$B,$B137))</f>
        <v/>
      </c>
    </row>
    <row r="138" customFormat="false" ht="15" hidden="false" customHeight="false" outlineLevel="0" collapsed="false">
      <c r="A138" s="18"/>
      <c r="B138" s="12"/>
      <c r="C138" s="20"/>
      <c r="D138" s="11" t="str">
        <f aca="false">IF($A138="","",SUMIFS(Purchases!$G:$G,Purchases!$A:$A,$A138,Purchases!$B:$B,$B138))</f>
        <v/>
      </c>
      <c r="E138" s="11" t="str">
        <f aca="false">IF($A138="","",ROUND($C138-$D138,2))</f>
        <v/>
      </c>
      <c r="F138" s="10" t="str">
        <f aca="false">IF($A138="","",COUNTIFS(Purchases!$A:$A,$A138,Purchases!$B:$B,$B138))</f>
        <v/>
      </c>
    </row>
    <row r="139" customFormat="false" ht="15" hidden="false" customHeight="false" outlineLevel="0" collapsed="false">
      <c r="A139" s="18"/>
      <c r="B139" s="12"/>
      <c r="C139" s="20"/>
      <c r="D139" s="11" t="str">
        <f aca="false">IF($A139="","",SUMIFS(Purchases!$G:$G,Purchases!$A:$A,$A139,Purchases!$B:$B,$B139))</f>
        <v/>
      </c>
      <c r="E139" s="11" t="str">
        <f aca="false">IF($A139="","",ROUND($C139-$D139,2))</f>
        <v/>
      </c>
      <c r="F139" s="10" t="str">
        <f aca="false">IF($A139="","",COUNTIFS(Purchases!$A:$A,$A139,Purchases!$B:$B,$B139))</f>
        <v/>
      </c>
    </row>
    <row r="140" customFormat="false" ht="15" hidden="false" customHeight="false" outlineLevel="0" collapsed="false">
      <c r="A140" s="18"/>
      <c r="B140" s="12"/>
      <c r="C140" s="20"/>
      <c r="D140" s="11" t="str">
        <f aca="false">IF($A140="","",SUMIFS(Purchases!$G:$G,Purchases!$A:$A,$A140,Purchases!$B:$B,$B140))</f>
        <v/>
      </c>
      <c r="E140" s="11" t="str">
        <f aca="false">IF($A140="","",ROUND($C140-$D140,2))</f>
        <v/>
      </c>
      <c r="F140" s="10" t="str">
        <f aca="false">IF($A140="","",COUNTIFS(Purchases!$A:$A,$A140,Purchases!$B:$B,$B140))</f>
        <v/>
      </c>
    </row>
    <row r="141" customFormat="false" ht="15" hidden="false" customHeight="false" outlineLevel="0" collapsed="false">
      <c r="A141" s="18"/>
      <c r="B141" s="12"/>
      <c r="C141" s="20"/>
      <c r="D141" s="11" t="str">
        <f aca="false">IF($A141="","",SUMIFS(Purchases!$G:$G,Purchases!$A:$A,$A141,Purchases!$B:$B,$B141))</f>
        <v/>
      </c>
      <c r="E141" s="11" t="str">
        <f aca="false">IF($A141="","",ROUND($C141-$D141,2))</f>
        <v/>
      </c>
      <c r="F141" s="10" t="str">
        <f aca="false">IF($A141="","",COUNTIFS(Purchases!$A:$A,$A141,Purchases!$B:$B,$B141))</f>
        <v/>
      </c>
    </row>
    <row r="142" customFormat="false" ht="15" hidden="false" customHeight="false" outlineLevel="0" collapsed="false">
      <c r="A142" s="18"/>
      <c r="B142" s="12"/>
      <c r="C142" s="20"/>
      <c r="D142" s="11" t="str">
        <f aca="false">IF($A142="","",SUMIFS(Purchases!$G:$G,Purchases!$A:$A,$A142,Purchases!$B:$B,$B142))</f>
        <v/>
      </c>
      <c r="E142" s="11" t="str">
        <f aca="false">IF($A142="","",ROUND($C142-$D142,2))</f>
        <v/>
      </c>
      <c r="F142" s="10" t="str">
        <f aca="false">IF($A142="","",COUNTIFS(Purchases!$A:$A,$A142,Purchases!$B:$B,$B142))</f>
        <v/>
      </c>
    </row>
    <row r="143" customFormat="false" ht="15" hidden="false" customHeight="false" outlineLevel="0" collapsed="false">
      <c r="A143" s="18"/>
      <c r="B143" s="12"/>
      <c r="C143" s="20"/>
      <c r="D143" s="11" t="str">
        <f aca="false">IF($A143="","",SUMIFS(Purchases!$G:$G,Purchases!$A:$A,$A143,Purchases!$B:$B,$B143))</f>
        <v/>
      </c>
      <c r="E143" s="11" t="str">
        <f aca="false">IF($A143="","",ROUND($C143-$D143,2))</f>
        <v/>
      </c>
      <c r="F143" s="10" t="str">
        <f aca="false">IF($A143="","",COUNTIFS(Purchases!$A:$A,$A143,Purchases!$B:$B,$B143))</f>
        <v/>
      </c>
    </row>
    <row r="144" customFormat="false" ht="15" hidden="false" customHeight="false" outlineLevel="0" collapsed="false">
      <c r="A144" s="18"/>
      <c r="B144" s="12"/>
      <c r="C144" s="20"/>
      <c r="D144" s="11" t="str">
        <f aca="false">IF($A144="","",SUMIFS(Purchases!$G:$G,Purchases!$A:$A,$A144,Purchases!$B:$B,$B144))</f>
        <v/>
      </c>
      <c r="E144" s="11" t="str">
        <f aca="false">IF($A144="","",ROUND($C144-$D144,2))</f>
        <v/>
      </c>
      <c r="F144" s="10" t="str">
        <f aca="false">IF($A144="","",COUNTIFS(Purchases!$A:$A,$A144,Purchases!$B:$B,$B144))</f>
        <v/>
      </c>
    </row>
    <row r="145" customFormat="false" ht="15" hidden="false" customHeight="false" outlineLevel="0" collapsed="false">
      <c r="A145" s="18"/>
      <c r="B145" s="12"/>
      <c r="C145" s="20"/>
      <c r="D145" s="11" t="str">
        <f aca="false">IF($A145="","",SUMIFS(Purchases!$G:$G,Purchases!$A:$A,$A145,Purchases!$B:$B,$B145))</f>
        <v/>
      </c>
      <c r="E145" s="11" t="str">
        <f aca="false">IF($A145="","",ROUND($C145-$D145,2))</f>
        <v/>
      </c>
      <c r="F145" s="10" t="str">
        <f aca="false">IF($A145="","",COUNTIFS(Purchases!$A:$A,$A145,Purchases!$B:$B,$B145))</f>
        <v/>
      </c>
    </row>
    <row r="146" customFormat="false" ht="15" hidden="false" customHeight="false" outlineLevel="0" collapsed="false">
      <c r="A146" s="18"/>
      <c r="B146" s="12"/>
      <c r="C146" s="20"/>
      <c r="D146" s="11" t="str">
        <f aca="false">IF($A146="","",SUMIFS(Purchases!$G:$G,Purchases!$A:$A,$A146,Purchases!$B:$B,$B146))</f>
        <v/>
      </c>
      <c r="E146" s="11" t="str">
        <f aca="false">IF($A146="","",ROUND($C146-$D146,2))</f>
        <v/>
      </c>
      <c r="F146" s="10" t="str">
        <f aca="false">IF($A146="","",COUNTIFS(Purchases!$A:$A,$A146,Purchases!$B:$B,$B146))</f>
        <v/>
      </c>
    </row>
    <row r="147" customFormat="false" ht="15" hidden="false" customHeight="false" outlineLevel="0" collapsed="false">
      <c r="A147" s="18"/>
      <c r="B147" s="12"/>
      <c r="C147" s="20"/>
      <c r="D147" s="11" t="str">
        <f aca="false">IF($A147="","",SUMIFS(Purchases!$G:$G,Purchases!$A:$A,$A147,Purchases!$B:$B,$B147))</f>
        <v/>
      </c>
      <c r="E147" s="11" t="str">
        <f aca="false">IF($A147="","",ROUND($C147-$D147,2))</f>
        <v/>
      </c>
      <c r="F147" s="10" t="str">
        <f aca="false">IF($A147="","",COUNTIFS(Purchases!$A:$A,$A147,Purchases!$B:$B,$B147))</f>
        <v/>
      </c>
    </row>
    <row r="148" customFormat="false" ht="15" hidden="false" customHeight="false" outlineLevel="0" collapsed="false">
      <c r="A148" s="18"/>
      <c r="B148" s="12"/>
      <c r="C148" s="20"/>
      <c r="D148" s="11" t="str">
        <f aca="false">IF($A148="","",SUMIFS(Purchases!$G:$G,Purchases!$A:$A,$A148,Purchases!$B:$B,$B148))</f>
        <v/>
      </c>
      <c r="E148" s="11" t="str">
        <f aca="false">IF($A148="","",ROUND($C148-$D148,2))</f>
        <v/>
      </c>
      <c r="F148" s="10" t="str">
        <f aca="false">IF($A148="","",COUNTIFS(Purchases!$A:$A,$A148,Purchases!$B:$B,$B148))</f>
        <v/>
      </c>
    </row>
    <row r="149" customFormat="false" ht="15" hidden="false" customHeight="false" outlineLevel="0" collapsed="false">
      <c r="A149" s="18"/>
      <c r="B149" s="12"/>
      <c r="C149" s="20"/>
      <c r="D149" s="11" t="str">
        <f aca="false">IF($A149="","",SUMIFS(Purchases!$G:$G,Purchases!$A:$A,$A149,Purchases!$B:$B,$B149))</f>
        <v/>
      </c>
      <c r="E149" s="11" t="str">
        <f aca="false">IF($A149="","",ROUND($C149-$D149,2))</f>
        <v/>
      </c>
      <c r="F149" s="10" t="str">
        <f aca="false">IF($A149="","",COUNTIFS(Purchases!$A:$A,$A149,Purchases!$B:$B,$B149))</f>
        <v/>
      </c>
    </row>
    <row r="150" customFormat="false" ht="15" hidden="false" customHeight="false" outlineLevel="0" collapsed="false">
      <c r="A150" s="18"/>
      <c r="B150" s="12"/>
      <c r="C150" s="20"/>
      <c r="D150" s="11" t="str">
        <f aca="false">IF($A150="","",SUMIFS(Purchases!$G:$G,Purchases!$A:$A,$A150,Purchases!$B:$B,$B150))</f>
        <v/>
      </c>
      <c r="E150" s="11" t="str">
        <f aca="false">IF($A150="","",ROUND($C150-$D150,2))</f>
        <v/>
      </c>
      <c r="F150" s="10" t="str">
        <f aca="false">IF($A150="","",COUNTIFS(Purchases!$A:$A,$A150,Purchases!$B:$B,$B150))</f>
        <v/>
      </c>
    </row>
    <row r="151" customFormat="false" ht="15" hidden="false" customHeight="false" outlineLevel="0" collapsed="false">
      <c r="A151" s="18"/>
      <c r="B151" s="12"/>
      <c r="C151" s="20"/>
      <c r="D151" s="11" t="str">
        <f aca="false">IF($A151="","",SUMIFS(Purchases!$G:$G,Purchases!$A:$A,$A151,Purchases!$B:$B,$B151))</f>
        <v/>
      </c>
      <c r="E151" s="11" t="str">
        <f aca="false">IF($A151="","",ROUND($C151-$D151,2))</f>
        <v/>
      </c>
      <c r="F151" s="10" t="str">
        <f aca="false">IF($A151="","",COUNTIFS(Purchases!$A:$A,$A151,Purchases!$B:$B,$B151))</f>
        <v/>
      </c>
    </row>
    <row r="152" customFormat="false" ht="15" hidden="false" customHeight="false" outlineLevel="0" collapsed="false">
      <c r="A152" s="18"/>
      <c r="B152" s="12"/>
      <c r="C152" s="20"/>
      <c r="D152" s="11" t="str">
        <f aca="false">IF($A152="","",SUMIFS(Purchases!$G:$G,Purchases!$A:$A,$A152,Purchases!$B:$B,$B152))</f>
        <v/>
      </c>
      <c r="E152" s="11" t="str">
        <f aca="false">IF($A152="","",ROUND($C152-$D152,2))</f>
        <v/>
      </c>
      <c r="F152" s="10" t="str">
        <f aca="false">IF($A152="","",COUNTIFS(Purchases!$A:$A,$A152,Purchases!$B:$B,$B152))</f>
        <v/>
      </c>
    </row>
    <row r="153" customFormat="false" ht="15" hidden="false" customHeight="false" outlineLevel="0" collapsed="false">
      <c r="A153" s="18"/>
      <c r="B153" s="12"/>
      <c r="C153" s="20"/>
      <c r="D153" s="11" t="str">
        <f aca="false">IF($A153="","",SUMIFS(Purchases!$G:$G,Purchases!$A:$A,$A153,Purchases!$B:$B,$B153))</f>
        <v/>
      </c>
      <c r="E153" s="11" t="str">
        <f aca="false">IF($A153="","",ROUND($C153-$D153,2))</f>
        <v/>
      </c>
      <c r="F153" s="10" t="str">
        <f aca="false">IF($A153="","",COUNTIFS(Purchases!$A:$A,$A153,Purchases!$B:$B,$B153))</f>
        <v/>
      </c>
    </row>
    <row r="154" customFormat="false" ht="15" hidden="false" customHeight="false" outlineLevel="0" collapsed="false">
      <c r="A154" s="18"/>
      <c r="B154" s="12"/>
      <c r="C154" s="20"/>
      <c r="D154" s="11" t="str">
        <f aca="false">IF($A154="","",SUMIFS(Purchases!$G:$G,Purchases!$A:$A,$A154,Purchases!$B:$B,$B154))</f>
        <v/>
      </c>
      <c r="E154" s="11" t="str">
        <f aca="false">IF($A154="","",ROUND($C154-$D154,2))</f>
        <v/>
      </c>
      <c r="F154" s="10" t="str">
        <f aca="false">IF($A154="","",COUNTIFS(Purchases!$A:$A,$A154,Purchases!$B:$B,$B154))</f>
        <v/>
      </c>
    </row>
    <row r="155" customFormat="false" ht="15" hidden="false" customHeight="false" outlineLevel="0" collapsed="false">
      <c r="A155" s="18"/>
      <c r="B155" s="12"/>
      <c r="C155" s="20"/>
      <c r="D155" s="11" t="str">
        <f aca="false">IF($A155="","",SUMIFS(Purchases!$G:$G,Purchases!$A:$A,$A155,Purchases!$B:$B,$B155))</f>
        <v/>
      </c>
      <c r="E155" s="11" t="str">
        <f aca="false">IF($A155="","",ROUND($C155-$D155,2))</f>
        <v/>
      </c>
      <c r="F155" s="10" t="str">
        <f aca="false">IF($A155="","",COUNTIFS(Purchases!$A:$A,$A155,Purchases!$B:$B,$B155))</f>
        <v/>
      </c>
    </row>
    <row r="156" customFormat="false" ht="15" hidden="false" customHeight="false" outlineLevel="0" collapsed="false">
      <c r="A156" s="18"/>
      <c r="B156" s="12"/>
      <c r="C156" s="20"/>
      <c r="D156" s="11" t="str">
        <f aca="false">IF($A156="","",SUMIFS(Purchases!$G:$G,Purchases!$A:$A,$A156,Purchases!$B:$B,$B156))</f>
        <v/>
      </c>
      <c r="E156" s="11" t="str">
        <f aca="false">IF($A156="","",ROUND($C156-$D156,2))</f>
        <v/>
      </c>
      <c r="F156" s="10" t="str">
        <f aca="false">IF($A156="","",COUNTIFS(Purchases!$A:$A,$A156,Purchases!$B:$B,$B156))</f>
        <v/>
      </c>
    </row>
    <row r="157" customFormat="false" ht="15" hidden="false" customHeight="false" outlineLevel="0" collapsed="false">
      <c r="A157" s="18"/>
      <c r="B157" s="12"/>
      <c r="C157" s="20"/>
      <c r="D157" s="11" t="str">
        <f aca="false">IF($A157="","",SUMIFS(Purchases!$G:$G,Purchases!$A:$A,$A157,Purchases!$B:$B,$B157))</f>
        <v/>
      </c>
      <c r="E157" s="11" t="str">
        <f aca="false">IF($A157="","",ROUND($C157-$D157,2))</f>
        <v/>
      </c>
      <c r="F157" s="10" t="str">
        <f aca="false">IF($A157="","",COUNTIFS(Purchases!$A:$A,$A157,Purchases!$B:$B,$B157))</f>
        <v/>
      </c>
    </row>
    <row r="158" customFormat="false" ht="15" hidden="false" customHeight="false" outlineLevel="0" collapsed="false">
      <c r="A158" s="18"/>
      <c r="B158" s="12"/>
      <c r="C158" s="20"/>
      <c r="D158" s="11" t="str">
        <f aca="false">IF($A158="","",SUMIFS(Purchases!$G:$G,Purchases!$A:$A,$A158,Purchases!$B:$B,$B158))</f>
        <v/>
      </c>
      <c r="E158" s="11" t="str">
        <f aca="false">IF($A158="","",ROUND($C158-$D158,2))</f>
        <v/>
      </c>
      <c r="F158" s="10" t="str">
        <f aca="false">IF($A158="","",COUNTIFS(Purchases!$A:$A,$A158,Purchases!$B:$B,$B158))</f>
        <v/>
      </c>
    </row>
    <row r="159" customFormat="false" ht="15" hidden="false" customHeight="false" outlineLevel="0" collapsed="false">
      <c r="A159" s="18"/>
      <c r="B159" s="12"/>
      <c r="C159" s="20"/>
      <c r="D159" s="11" t="str">
        <f aca="false">IF($A159="","",SUMIFS(Purchases!$G:$G,Purchases!$A:$A,$A159,Purchases!$B:$B,$B159))</f>
        <v/>
      </c>
      <c r="E159" s="11" t="str">
        <f aca="false">IF($A159="","",ROUND($C159-$D159,2))</f>
        <v/>
      </c>
      <c r="F159" s="10" t="str">
        <f aca="false">IF($A159="","",COUNTIFS(Purchases!$A:$A,$A159,Purchases!$B:$B,$B159))</f>
        <v/>
      </c>
    </row>
    <row r="160" customFormat="false" ht="15" hidden="false" customHeight="false" outlineLevel="0" collapsed="false">
      <c r="A160" s="18"/>
      <c r="B160" s="12"/>
      <c r="C160" s="20"/>
      <c r="D160" s="11" t="str">
        <f aca="false">IF($A160="","",SUMIFS(Purchases!$G:$G,Purchases!$A:$A,$A160,Purchases!$B:$B,$B160))</f>
        <v/>
      </c>
      <c r="E160" s="11" t="str">
        <f aca="false">IF($A160="","",ROUND($C160-$D160,2))</f>
        <v/>
      </c>
      <c r="F160" s="10" t="str">
        <f aca="false">IF($A160="","",COUNTIFS(Purchases!$A:$A,$A160,Purchases!$B:$B,$B160))</f>
        <v/>
      </c>
    </row>
    <row r="161" customFormat="false" ht="15" hidden="false" customHeight="false" outlineLevel="0" collapsed="false">
      <c r="A161" s="18"/>
      <c r="B161" s="12"/>
      <c r="C161" s="20"/>
      <c r="D161" s="11" t="str">
        <f aca="false">IF($A161="","",SUMIFS(Purchases!$G:$G,Purchases!$A:$A,$A161,Purchases!$B:$B,$B161))</f>
        <v/>
      </c>
      <c r="E161" s="11" t="str">
        <f aca="false">IF($A161="","",ROUND($C161-$D161,2))</f>
        <v/>
      </c>
      <c r="F161" s="10" t="str">
        <f aca="false">IF($A161="","",COUNTIFS(Purchases!$A:$A,$A161,Purchases!$B:$B,$B161))</f>
        <v/>
      </c>
    </row>
    <row r="162" customFormat="false" ht="15" hidden="false" customHeight="false" outlineLevel="0" collapsed="false">
      <c r="A162" s="18"/>
      <c r="B162" s="12"/>
      <c r="C162" s="20"/>
      <c r="D162" s="11" t="str">
        <f aca="false">IF($A162="","",SUMIFS(Purchases!$G:$G,Purchases!$A:$A,$A162,Purchases!$B:$B,$B162))</f>
        <v/>
      </c>
      <c r="E162" s="11" t="str">
        <f aca="false">IF($A162="","",ROUND($C162-$D162,2))</f>
        <v/>
      </c>
      <c r="F162" s="10" t="str">
        <f aca="false">IF($A162="","",COUNTIFS(Purchases!$A:$A,$A162,Purchases!$B:$B,$B162))</f>
        <v/>
      </c>
    </row>
    <row r="163" customFormat="false" ht="15" hidden="false" customHeight="false" outlineLevel="0" collapsed="false">
      <c r="A163" s="18"/>
      <c r="B163" s="12"/>
      <c r="C163" s="20"/>
      <c r="D163" s="11" t="str">
        <f aca="false">IF($A163="","",SUMIFS(Purchases!$G:$G,Purchases!$A:$A,$A163,Purchases!$B:$B,$B163))</f>
        <v/>
      </c>
      <c r="E163" s="11" t="str">
        <f aca="false">IF($A163="","",ROUND($C163-$D163,2))</f>
        <v/>
      </c>
      <c r="F163" s="10" t="str">
        <f aca="false">IF($A163="","",COUNTIFS(Purchases!$A:$A,$A163,Purchases!$B:$B,$B163))</f>
        <v/>
      </c>
    </row>
    <row r="164" customFormat="false" ht="15" hidden="false" customHeight="false" outlineLevel="0" collapsed="false">
      <c r="A164" s="18"/>
      <c r="B164" s="12"/>
      <c r="C164" s="20"/>
      <c r="D164" s="11" t="str">
        <f aca="false">IF($A164="","",SUMIFS(Purchases!$G:$G,Purchases!$A:$A,$A164,Purchases!$B:$B,$B164))</f>
        <v/>
      </c>
      <c r="E164" s="11" t="str">
        <f aca="false">IF($A164="","",ROUND($C164-$D164,2))</f>
        <v/>
      </c>
      <c r="F164" s="10" t="str">
        <f aca="false">IF($A164="","",COUNTIFS(Purchases!$A:$A,$A164,Purchases!$B:$B,$B164))</f>
        <v/>
      </c>
    </row>
    <row r="165" customFormat="false" ht="15" hidden="false" customHeight="false" outlineLevel="0" collapsed="false">
      <c r="A165" s="18"/>
      <c r="B165" s="12"/>
      <c r="C165" s="20"/>
      <c r="D165" s="11" t="str">
        <f aca="false">IF($A165="","",SUMIFS(Purchases!$G:$G,Purchases!$A:$A,$A165,Purchases!$B:$B,$B165))</f>
        <v/>
      </c>
      <c r="E165" s="11" t="str">
        <f aca="false">IF($A165="","",ROUND($C165-$D165,2))</f>
        <v/>
      </c>
      <c r="F165" s="10" t="str">
        <f aca="false">IF($A165="","",COUNTIFS(Purchases!$A:$A,$A165,Purchases!$B:$B,$B165))</f>
        <v/>
      </c>
    </row>
    <row r="166" customFormat="false" ht="15" hidden="false" customHeight="false" outlineLevel="0" collapsed="false">
      <c r="A166" s="18"/>
      <c r="B166" s="12"/>
      <c r="C166" s="20"/>
      <c r="D166" s="11" t="str">
        <f aca="false">IF($A166="","",SUMIFS(Purchases!$G:$G,Purchases!$A:$A,$A166,Purchases!$B:$B,$B166))</f>
        <v/>
      </c>
      <c r="E166" s="11" t="str">
        <f aca="false">IF($A166="","",ROUND($C166-$D166,2))</f>
        <v/>
      </c>
      <c r="F166" s="10" t="str">
        <f aca="false">IF($A166="","",COUNTIFS(Purchases!$A:$A,$A166,Purchases!$B:$B,$B166))</f>
        <v/>
      </c>
    </row>
    <row r="167" customFormat="false" ht="15" hidden="false" customHeight="false" outlineLevel="0" collapsed="false">
      <c r="A167" s="18"/>
      <c r="B167" s="12"/>
      <c r="C167" s="20"/>
      <c r="D167" s="11" t="str">
        <f aca="false">IF($A167="","",SUMIFS(Purchases!$G:$G,Purchases!$A:$A,$A167,Purchases!$B:$B,$B167))</f>
        <v/>
      </c>
      <c r="E167" s="11" t="str">
        <f aca="false">IF($A167="","",ROUND($C167-$D167,2))</f>
        <v/>
      </c>
      <c r="F167" s="10" t="str">
        <f aca="false">IF($A167="","",COUNTIFS(Purchases!$A:$A,$A167,Purchases!$B:$B,$B167))</f>
        <v/>
      </c>
    </row>
    <row r="168" customFormat="false" ht="15" hidden="false" customHeight="false" outlineLevel="0" collapsed="false">
      <c r="A168" s="18"/>
      <c r="B168" s="12"/>
      <c r="C168" s="20"/>
      <c r="D168" s="11" t="str">
        <f aca="false">IF($A168="","",SUMIFS(Purchases!$G:$G,Purchases!$A:$A,$A168,Purchases!$B:$B,$B168))</f>
        <v/>
      </c>
      <c r="E168" s="11" t="str">
        <f aca="false">IF($A168="","",ROUND($C168-$D168,2))</f>
        <v/>
      </c>
      <c r="F168" s="10" t="str">
        <f aca="false">IF($A168="","",COUNTIFS(Purchases!$A:$A,$A168,Purchases!$B:$B,$B168))</f>
        <v/>
      </c>
    </row>
    <row r="169" customFormat="false" ht="15" hidden="false" customHeight="false" outlineLevel="0" collapsed="false">
      <c r="A169" s="18"/>
      <c r="B169" s="12"/>
      <c r="C169" s="20"/>
      <c r="D169" s="11" t="str">
        <f aca="false">IF($A169="","",SUMIFS(Purchases!$G:$G,Purchases!$A:$A,$A169,Purchases!$B:$B,$B169))</f>
        <v/>
      </c>
      <c r="E169" s="11" t="str">
        <f aca="false">IF($A169="","",ROUND($C169-$D169,2))</f>
        <v/>
      </c>
      <c r="F169" s="10" t="str">
        <f aca="false">IF($A169="","",COUNTIFS(Purchases!$A:$A,$A169,Purchases!$B:$B,$B169))</f>
        <v/>
      </c>
    </row>
    <row r="170" customFormat="false" ht="15" hidden="false" customHeight="false" outlineLevel="0" collapsed="false">
      <c r="A170" s="18"/>
      <c r="B170" s="12"/>
      <c r="C170" s="20"/>
      <c r="D170" s="11" t="str">
        <f aca="false">IF($A170="","",SUMIFS(Purchases!$G:$G,Purchases!$A:$A,$A170,Purchases!$B:$B,$B170))</f>
        <v/>
      </c>
      <c r="E170" s="11" t="str">
        <f aca="false">IF($A170="","",ROUND($C170-$D170,2))</f>
        <v/>
      </c>
      <c r="F170" s="10" t="str">
        <f aca="false">IF($A170="","",COUNTIFS(Purchases!$A:$A,$A170,Purchases!$B:$B,$B170))</f>
        <v/>
      </c>
    </row>
    <row r="171" customFormat="false" ht="15" hidden="false" customHeight="false" outlineLevel="0" collapsed="false">
      <c r="A171" s="18"/>
      <c r="B171" s="12"/>
      <c r="C171" s="20"/>
      <c r="D171" s="11" t="str">
        <f aca="false">IF($A171="","",SUMIFS(Purchases!$G:$G,Purchases!$A:$A,$A171,Purchases!$B:$B,$B171))</f>
        <v/>
      </c>
      <c r="E171" s="11" t="str">
        <f aca="false">IF($A171="","",ROUND($C171-$D171,2))</f>
        <v/>
      </c>
      <c r="F171" s="10" t="str">
        <f aca="false">IF($A171="","",COUNTIFS(Purchases!$A:$A,$A171,Purchases!$B:$B,$B171))</f>
        <v/>
      </c>
    </row>
    <row r="172" customFormat="false" ht="15" hidden="false" customHeight="false" outlineLevel="0" collapsed="false">
      <c r="A172" s="18"/>
      <c r="B172" s="12"/>
      <c r="C172" s="20"/>
      <c r="D172" s="11" t="str">
        <f aca="false">IF($A172="","",SUMIFS(Purchases!$G:$G,Purchases!$A:$A,$A172,Purchases!$B:$B,$B172))</f>
        <v/>
      </c>
      <c r="E172" s="11" t="str">
        <f aca="false">IF($A172="","",ROUND($C172-$D172,2))</f>
        <v/>
      </c>
      <c r="F172" s="10" t="str">
        <f aca="false">IF($A172="","",COUNTIFS(Purchases!$A:$A,$A172,Purchases!$B:$B,$B172))</f>
        <v/>
      </c>
    </row>
    <row r="173" customFormat="false" ht="15" hidden="false" customHeight="false" outlineLevel="0" collapsed="false">
      <c r="A173" s="18"/>
      <c r="B173" s="12"/>
      <c r="C173" s="20"/>
      <c r="D173" s="11" t="str">
        <f aca="false">IF($A173="","",SUMIFS(Purchases!$G:$G,Purchases!$A:$A,$A173,Purchases!$B:$B,$B173))</f>
        <v/>
      </c>
      <c r="E173" s="11" t="str">
        <f aca="false">IF($A173="","",ROUND($C173-$D173,2))</f>
        <v/>
      </c>
      <c r="F173" s="10" t="str">
        <f aca="false">IF($A173="","",COUNTIFS(Purchases!$A:$A,$A173,Purchases!$B:$B,$B173))</f>
        <v/>
      </c>
    </row>
    <row r="174" customFormat="false" ht="15" hidden="false" customHeight="false" outlineLevel="0" collapsed="false">
      <c r="A174" s="18"/>
      <c r="B174" s="12"/>
      <c r="C174" s="20"/>
      <c r="D174" s="11" t="str">
        <f aca="false">IF($A174="","",SUMIFS(Purchases!$G:$G,Purchases!$A:$A,$A174,Purchases!$B:$B,$B174))</f>
        <v/>
      </c>
      <c r="E174" s="11" t="str">
        <f aca="false">IF($A174="","",ROUND($C174-$D174,2))</f>
        <v/>
      </c>
      <c r="F174" s="10" t="str">
        <f aca="false">IF($A174="","",COUNTIFS(Purchases!$A:$A,$A174,Purchases!$B:$B,$B174))</f>
        <v/>
      </c>
    </row>
    <row r="175" customFormat="false" ht="15" hidden="false" customHeight="false" outlineLevel="0" collapsed="false">
      <c r="A175" s="18"/>
      <c r="B175" s="12"/>
      <c r="C175" s="20"/>
      <c r="D175" s="11" t="str">
        <f aca="false">IF($A175="","",SUMIFS(Purchases!$G:$G,Purchases!$A:$A,$A175,Purchases!$B:$B,$B175))</f>
        <v/>
      </c>
      <c r="E175" s="11" t="str">
        <f aca="false">IF($A175="","",ROUND($C175-$D175,2))</f>
        <v/>
      </c>
      <c r="F175" s="10" t="str">
        <f aca="false">IF($A175="","",COUNTIFS(Purchases!$A:$A,$A175,Purchases!$B:$B,$B175))</f>
        <v/>
      </c>
    </row>
    <row r="176" customFormat="false" ht="15" hidden="false" customHeight="false" outlineLevel="0" collapsed="false">
      <c r="A176" s="18"/>
      <c r="B176" s="12"/>
      <c r="C176" s="20"/>
      <c r="D176" s="11" t="str">
        <f aca="false">IF($A176="","",SUMIFS(Purchases!$G:$G,Purchases!$A:$A,$A176,Purchases!$B:$B,$B176))</f>
        <v/>
      </c>
      <c r="E176" s="11" t="str">
        <f aca="false">IF($A176="","",ROUND($C176-$D176,2))</f>
        <v/>
      </c>
      <c r="F176" s="10" t="str">
        <f aca="false">IF($A176="","",COUNTIFS(Purchases!$A:$A,$A176,Purchases!$B:$B,$B176))</f>
        <v/>
      </c>
    </row>
    <row r="177" customFormat="false" ht="15" hidden="false" customHeight="false" outlineLevel="0" collapsed="false">
      <c r="A177" s="18"/>
      <c r="B177" s="12"/>
      <c r="C177" s="20"/>
      <c r="D177" s="11" t="str">
        <f aca="false">IF($A177="","",SUMIFS(Purchases!$G:$G,Purchases!$A:$A,$A177,Purchases!$B:$B,$B177))</f>
        <v/>
      </c>
      <c r="E177" s="11" t="str">
        <f aca="false">IF($A177="","",ROUND($C177-$D177,2))</f>
        <v/>
      </c>
      <c r="F177" s="10" t="str">
        <f aca="false">IF($A177="","",COUNTIFS(Purchases!$A:$A,$A177,Purchases!$B:$B,$B177))</f>
        <v/>
      </c>
    </row>
    <row r="178" customFormat="false" ht="15" hidden="false" customHeight="false" outlineLevel="0" collapsed="false">
      <c r="A178" s="18"/>
      <c r="B178" s="12"/>
      <c r="C178" s="20"/>
      <c r="D178" s="11" t="str">
        <f aca="false">IF($A178="","",SUMIFS(Purchases!$G:$G,Purchases!$A:$A,$A178,Purchases!$B:$B,$B178))</f>
        <v/>
      </c>
      <c r="E178" s="11" t="str">
        <f aca="false">IF($A178="","",ROUND($C178-$D178,2))</f>
        <v/>
      </c>
      <c r="F178" s="10" t="str">
        <f aca="false">IF($A178="","",COUNTIFS(Purchases!$A:$A,$A178,Purchases!$B:$B,$B178))</f>
        <v/>
      </c>
    </row>
    <row r="179" customFormat="false" ht="15" hidden="false" customHeight="false" outlineLevel="0" collapsed="false">
      <c r="A179" s="18"/>
      <c r="B179" s="12"/>
      <c r="C179" s="20"/>
      <c r="D179" s="11" t="str">
        <f aca="false">IF($A179="","",SUMIFS(Purchases!$G:$G,Purchases!$A:$A,$A179,Purchases!$B:$B,$B179))</f>
        <v/>
      </c>
      <c r="E179" s="11" t="str">
        <f aca="false">IF($A179="","",ROUND($C179-$D179,2))</f>
        <v/>
      </c>
      <c r="F179" s="10" t="str">
        <f aca="false">IF($A179="","",COUNTIFS(Purchases!$A:$A,$A179,Purchases!$B:$B,$B179))</f>
        <v/>
      </c>
    </row>
    <row r="180" customFormat="false" ht="15" hidden="false" customHeight="false" outlineLevel="0" collapsed="false">
      <c r="A180" s="18"/>
      <c r="B180" s="12"/>
      <c r="C180" s="20"/>
      <c r="D180" s="11" t="str">
        <f aca="false">IF($A180="","",SUMIFS(Purchases!$G:$G,Purchases!$A:$A,$A180,Purchases!$B:$B,$B180))</f>
        <v/>
      </c>
      <c r="E180" s="11" t="str">
        <f aca="false">IF($A180="","",ROUND($C180-$D180,2))</f>
        <v/>
      </c>
      <c r="F180" s="10" t="str">
        <f aca="false">IF($A180="","",COUNTIFS(Purchases!$A:$A,$A180,Purchases!$B:$B,$B180))</f>
        <v/>
      </c>
    </row>
    <row r="181" customFormat="false" ht="15" hidden="false" customHeight="false" outlineLevel="0" collapsed="false">
      <c r="A181" s="18"/>
      <c r="B181" s="12"/>
      <c r="C181" s="20"/>
      <c r="D181" s="11" t="str">
        <f aca="false">IF($A181="","",SUMIFS(Purchases!$G:$G,Purchases!$A:$A,$A181,Purchases!$B:$B,$B181))</f>
        <v/>
      </c>
      <c r="E181" s="11" t="str">
        <f aca="false">IF($A181="","",ROUND($C181-$D181,2))</f>
        <v/>
      </c>
      <c r="F181" s="10" t="str">
        <f aca="false">IF($A181="","",COUNTIFS(Purchases!$A:$A,$A181,Purchases!$B:$B,$B181))</f>
        <v/>
      </c>
    </row>
    <row r="182" customFormat="false" ht="15" hidden="false" customHeight="false" outlineLevel="0" collapsed="false">
      <c r="A182" s="18"/>
      <c r="B182" s="12"/>
      <c r="C182" s="20"/>
      <c r="D182" s="11" t="str">
        <f aca="false">IF($A182="","",SUMIFS(Purchases!$G:$G,Purchases!$A:$A,$A182,Purchases!$B:$B,$B182))</f>
        <v/>
      </c>
      <c r="E182" s="11" t="str">
        <f aca="false">IF($A182="","",ROUND($C182-$D182,2))</f>
        <v/>
      </c>
      <c r="F182" s="10" t="str">
        <f aca="false">IF($A182="","",COUNTIFS(Purchases!$A:$A,$A182,Purchases!$B:$B,$B182))</f>
        <v/>
      </c>
    </row>
    <row r="183" customFormat="false" ht="15" hidden="false" customHeight="false" outlineLevel="0" collapsed="false">
      <c r="A183" s="18"/>
      <c r="B183" s="12"/>
      <c r="C183" s="20"/>
      <c r="D183" s="11" t="str">
        <f aca="false">IF($A183="","",SUMIFS(Purchases!$G:$G,Purchases!$A:$A,$A183,Purchases!$B:$B,$B183))</f>
        <v/>
      </c>
      <c r="E183" s="11" t="str">
        <f aca="false">IF($A183="","",ROUND($C183-$D183,2))</f>
        <v/>
      </c>
      <c r="F183" s="10" t="str">
        <f aca="false">IF($A183="","",COUNTIFS(Purchases!$A:$A,$A183,Purchases!$B:$B,$B183))</f>
        <v/>
      </c>
    </row>
    <row r="184" customFormat="false" ht="15" hidden="false" customHeight="false" outlineLevel="0" collapsed="false">
      <c r="A184" s="18"/>
      <c r="B184" s="12"/>
      <c r="C184" s="20"/>
      <c r="D184" s="11" t="str">
        <f aca="false">IF($A184="","",SUMIFS(Purchases!$G:$G,Purchases!$A:$A,$A184,Purchases!$B:$B,$B184))</f>
        <v/>
      </c>
      <c r="E184" s="11" t="str">
        <f aca="false">IF($A184="","",ROUND($C184-$D184,2))</f>
        <v/>
      </c>
      <c r="F184" s="10" t="str">
        <f aca="false">IF($A184="","",COUNTIFS(Purchases!$A:$A,$A184,Purchases!$B:$B,$B184))</f>
        <v/>
      </c>
    </row>
    <row r="185" customFormat="false" ht="15" hidden="false" customHeight="false" outlineLevel="0" collapsed="false">
      <c r="A185" s="18"/>
      <c r="B185" s="12"/>
      <c r="C185" s="20"/>
      <c r="D185" s="11" t="str">
        <f aca="false">IF($A185="","",SUMIFS(Purchases!$G:$G,Purchases!$A:$A,$A185,Purchases!$B:$B,$B185))</f>
        <v/>
      </c>
      <c r="E185" s="11" t="str">
        <f aca="false">IF($A185="","",ROUND($C185-$D185,2))</f>
        <v/>
      </c>
      <c r="F185" s="10" t="str">
        <f aca="false">IF($A185="","",COUNTIFS(Purchases!$A:$A,$A185,Purchases!$B:$B,$B185))</f>
        <v/>
      </c>
    </row>
    <row r="186" customFormat="false" ht="15" hidden="false" customHeight="false" outlineLevel="0" collapsed="false">
      <c r="A186" s="18"/>
      <c r="B186" s="12"/>
      <c r="C186" s="20"/>
      <c r="D186" s="11" t="str">
        <f aca="false">IF($A186="","",SUMIFS(Purchases!$G:$G,Purchases!$A:$A,$A186,Purchases!$B:$B,$B186))</f>
        <v/>
      </c>
      <c r="E186" s="11" t="str">
        <f aca="false">IF($A186="","",ROUND($C186-$D186,2))</f>
        <v/>
      </c>
      <c r="F186" s="10" t="str">
        <f aca="false">IF($A186="","",COUNTIFS(Purchases!$A:$A,$A186,Purchases!$B:$B,$B186))</f>
        <v/>
      </c>
    </row>
    <row r="187" customFormat="false" ht="15" hidden="false" customHeight="false" outlineLevel="0" collapsed="false">
      <c r="A187" s="18"/>
      <c r="B187" s="12"/>
      <c r="C187" s="20"/>
      <c r="D187" s="11" t="str">
        <f aca="false">IF($A187="","",SUMIFS(Purchases!$G:$G,Purchases!$A:$A,$A187,Purchases!$B:$B,$B187))</f>
        <v/>
      </c>
      <c r="E187" s="11" t="str">
        <f aca="false">IF($A187="","",ROUND($C187-$D187,2))</f>
        <v/>
      </c>
      <c r="F187" s="10" t="str">
        <f aca="false">IF($A187="","",COUNTIFS(Purchases!$A:$A,$A187,Purchases!$B:$B,$B187))</f>
        <v/>
      </c>
    </row>
    <row r="188" customFormat="false" ht="15" hidden="false" customHeight="false" outlineLevel="0" collapsed="false">
      <c r="A188" s="18"/>
      <c r="B188" s="12"/>
      <c r="C188" s="20"/>
      <c r="D188" s="11" t="str">
        <f aca="false">IF($A188="","",SUMIFS(Purchases!$G:$G,Purchases!$A:$A,$A188,Purchases!$B:$B,$B188))</f>
        <v/>
      </c>
      <c r="E188" s="11" t="str">
        <f aca="false">IF($A188="","",ROUND($C188-$D188,2))</f>
        <v/>
      </c>
      <c r="F188" s="10" t="str">
        <f aca="false">IF($A188="","",COUNTIFS(Purchases!$A:$A,$A188,Purchases!$B:$B,$B188))</f>
        <v/>
      </c>
    </row>
    <row r="189" customFormat="false" ht="15" hidden="false" customHeight="false" outlineLevel="0" collapsed="false">
      <c r="A189" s="18"/>
      <c r="B189" s="12"/>
      <c r="C189" s="20"/>
      <c r="D189" s="11" t="str">
        <f aca="false">IF($A189="","",SUMIFS(Purchases!$G:$G,Purchases!$A:$A,$A189,Purchases!$B:$B,$B189))</f>
        <v/>
      </c>
      <c r="E189" s="11" t="str">
        <f aca="false">IF($A189="","",ROUND($C189-$D189,2))</f>
        <v/>
      </c>
      <c r="F189" s="10" t="str">
        <f aca="false">IF($A189="","",COUNTIFS(Purchases!$A:$A,$A189,Purchases!$B:$B,$B189))</f>
        <v/>
      </c>
    </row>
    <row r="190" customFormat="false" ht="15" hidden="false" customHeight="false" outlineLevel="0" collapsed="false">
      <c r="A190" s="18"/>
      <c r="B190" s="12"/>
      <c r="C190" s="20"/>
      <c r="D190" s="11" t="str">
        <f aca="false">IF($A190="","",SUMIFS(Purchases!$G:$G,Purchases!$A:$A,$A190,Purchases!$B:$B,$B190))</f>
        <v/>
      </c>
      <c r="E190" s="11" t="str">
        <f aca="false">IF($A190="","",ROUND($C190-$D190,2))</f>
        <v/>
      </c>
      <c r="F190" s="10" t="str">
        <f aca="false">IF($A190="","",COUNTIFS(Purchases!$A:$A,$A190,Purchases!$B:$B,$B190))</f>
        <v/>
      </c>
    </row>
    <row r="191" customFormat="false" ht="15" hidden="false" customHeight="false" outlineLevel="0" collapsed="false">
      <c r="A191" s="18"/>
      <c r="B191" s="12"/>
      <c r="C191" s="20"/>
      <c r="D191" s="11" t="str">
        <f aca="false">IF($A191="","",SUMIFS(Purchases!$G:$G,Purchases!$A:$A,$A191,Purchases!$B:$B,$B191))</f>
        <v/>
      </c>
      <c r="E191" s="11" t="str">
        <f aca="false">IF($A191="","",ROUND($C191-$D191,2))</f>
        <v/>
      </c>
      <c r="F191" s="10" t="str">
        <f aca="false">IF($A191="","",COUNTIFS(Purchases!$A:$A,$A191,Purchases!$B:$B,$B191))</f>
        <v/>
      </c>
    </row>
    <row r="192" customFormat="false" ht="15" hidden="false" customHeight="false" outlineLevel="0" collapsed="false">
      <c r="A192" s="18"/>
      <c r="B192" s="12"/>
      <c r="C192" s="20"/>
      <c r="D192" s="11" t="str">
        <f aca="false">IF($A192="","",SUMIFS(Purchases!$G:$G,Purchases!$A:$A,$A192,Purchases!$B:$B,$B192))</f>
        <v/>
      </c>
      <c r="E192" s="11" t="str">
        <f aca="false">IF($A192="","",ROUND($C192-$D192,2))</f>
        <v/>
      </c>
      <c r="F192" s="10" t="str">
        <f aca="false">IF($A192="","",COUNTIFS(Purchases!$A:$A,$A192,Purchases!$B:$B,$B192))</f>
        <v/>
      </c>
    </row>
    <row r="193" customFormat="false" ht="15" hidden="false" customHeight="false" outlineLevel="0" collapsed="false">
      <c r="A193" s="18"/>
      <c r="B193" s="12"/>
      <c r="C193" s="20"/>
      <c r="D193" s="11" t="str">
        <f aca="false">IF($A193="","",SUMIFS(Purchases!$G:$G,Purchases!$A:$A,$A193,Purchases!$B:$B,$B193))</f>
        <v/>
      </c>
      <c r="E193" s="11" t="str">
        <f aca="false">IF($A193="","",ROUND($C193-$D193,2))</f>
        <v/>
      </c>
      <c r="F193" s="10" t="str">
        <f aca="false">IF($A193="","",COUNTIFS(Purchases!$A:$A,$A193,Purchases!$B:$B,$B193))</f>
        <v/>
      </c>
    </row>
    <row r="194" customFormat="false" ht="15" hidden="false" customHeight="false" outlineLevel="0" collapsed="false">
      <c r="A194" s="18"/>
      <c r="B194" s="12"/>
      <c r="C194" s="20"/>
      <c r="D194" s="11" t="str">
        <f aca="false">IF($A194="","",SUMIFS(Purchases!$G:$G,Purchases!$A:$A,$A194,Purchases!$B:$B,$B194))</f>
        <v/>
      </c>
      <c r="E194" s="11" t="str">
        <f aca="false">IF($A194="","",ROUND($C194-$D194,2))</f>
        <v/>
      </c>
      <c r="F194" s="10" t="str">
        <f aca="false">IF($A194="","",COUNTIFS(Purchases!$A:$A,$A194,Purchases!$B:$B,$B194))</f>
        <v/>
      </c>
    </row>
    <row r="195" customFormat="false" ht="15" hidden="false" customHeight="false" outlineLevel="0" collapsed="false">
      <c r="A195" s="18"/>
      <c r="B195" s="12"/>
      <c r="C195" s="20"/>
      <c r="D195" s="11" t="str">
        <f aca="false">IF($A195="","",SUMIFS(Purchases!$G:$G,Purchases!$A:$A,$A195,Purchases!$B:$B,$B195))</f>
        <v/>
      </c>
      <c r="E195" s="11" t="str">
        <f aca="false">IF($A195="","",ROUND($C195-$D195,2))</f>
        <v/>
      </c>
      <c r="F195" s="10" t="str">
        <f aca="false">IF($A195="","",COUNTIFS(Purchases!$A:$A,$A195,Purchases!$B:$B,$B195))</f>
        <v/>
      </c>
    </row>
    <row r="196" customFormat="false" ht="15" hidden="false" customHeight="false" outlineLevel="0" collapsed="false">
      <c r="A196" s="18"/>
      <c r="B196" s="12"/>
      <c r="C196" s="20"/>
      <c r="D196" s="11" t="str">
        <f aca="false">IF($A196="","",SUMIFS(Purchases!$G:$G,Purchases!$A:$A,$A196,Purchases!$B:$B,$B196))</f>
        <v/>
      </c>
      <c r="E196" s="11" t="str">
        <f aca="false">IF($A196="","",ROUND($C196-$D196,2))</f>
        <v/>
      </c>
      <c r="F196" s="10" t="str">
        <f aca="false">IF($A196="","",COUNTIFS(Purchases!$A:$A,$A196,Purchases!$B:$B,$B196))</f>
        <v/>
      </c>
    </row>
    <row r="197" customFormat="false" ht="15" hidden="false" customHeight="false" outlineLevel="0" collapsed="false">
      <c r="A197" s="18"/>
      <c r="B197" s="12"/>
      <c r="C197" s="20"/>
      <c r="D197" s="11" t="str">
        <f aca="false">IF($A197="","",SUMIFS(Purchases!$G:$G,Purchases!$A:$A,$A197,Purchases!$B:$B,$B197))</f>
        <v/>
      </c>
      <c r="E197" s="11" t="str">
        <f aca="false">IF($A197="","",ROUND($C197-$D197,2))</f>
        <v/>
      </c>
      <c r="F197" s="10" t="str">
        <f aca="false">IF($A197="","",COUNTIFS(Purchases!$A:$A,$A197,Purchases!$B:$B,$B197))</f>
        <v/>
      </c>
    </row>
    <row r="198" customFormat="false" ht="15" hidden="false" customHeight="false" outlineLevel="0" collapsed="false">
      <c r="A198" s="18"/>
      <c r="B198" s="12"/>
      <c r="C198" s="20"/>
      <c r="D198" s="11" t="str">
        <f aca="false">IF($A198="","",SUMIFS(Purchases!$G:$G,Purchases!$A:$A,$A198,Purchases!$B:$B,$B198))</f>
        <v/>
      </c>
      <c r="E198" s="11" t="str">
        <f aca="false">IF($A198="","",ROUND($C198-$D198,2))</f>
        <v/>
      </c>
      <c r="F198" s="10" t="str">
        <f aca="false">IF($A198="","",COUNTIFS(Purchases!$A:$A,$A198,Purchases!$B:$B,$B198))</f>
        <v/>
      </c>
    </row>
    <row r="199" customFormat="false" ht="15" hidden="false" customHeight="false" outlineLevel="0" collapsed="false">
      <c r="A199" s="18"/>
      <c r="B199" s="12"/>
      <c r="C199" s="20"/>
      <c r="D199" s="11" t="str">
        <f aca="false">IF($A199="","",SUMIFS(Purchases!$G:$G,Purchases!$A:$A,$A199,Purchases!$B:$B,$B199))</f>
        <v/>
      </c>
      <c r="E199" s="11" t="str">
        <f aca="false">IF($A199="","",ROUND($C199-$D199,2))</f>
        <v/>
      </c>
      <c r="F199" s="10" t="str">
        <f aca="false">IF($A199="","",COUNTIFS(Purchases!$A:$A,$A199,Purchases!$B:$B,$B199))</f>
        <v/>
      </c>
    </row>
    <row r="200" customFormat="false" ht="15" hidden="false" customHeight="false" outlineLevel="0" collapsed="false">
      <c r="A200" s="18"/>
      <c r="B200" s="12"/>
      <c r="C200" s="20"/>
      <c r="D200" s="11" t="str">
        <f aca="false">IF($A200="","",SUMIFS(Purchases!$G:$G,Purchases!$A:$A,$A200,Purchases!$B:$B,$B200))</f>
        <v/>
      </c>
      <c r="E200" s="11" t="str">
        <f aca="false">IF($A200="","",ROUND($C200-$D200,2))</f>
        <v/>
      </c>
      <c r="F200" s="10" t="str">
        <f aca="false">IF($A200="","",COUNTIFS(Purchases!$A:$A,$A200,Purchases!$B:$B,$B200))</f>
        <v/>
      </c>
    </row>
    <row r="201" customFormat="false" ht="15" hidden="false" customHeight="false" outlineLevel="0" collapsed="false">
      <c r="A201" s="18"/>
      <c r="B201" s="12"/>
      <c r="C201" s="20"/>
      <c r="D201" s="11" t="str">
        <f aca="false">IF($A201="","",SUMIFS(Purchases!$G:$G,Purchases!$A:$A,$A201,Purchases!$B:$B,$B201))</f>
        <v/>
      </c>
      <c r="E201" s="11" t="str">
        <f aca="false">IF($A201="","",ROUND($C201-$D201,2))</f>
        <v/>
      </c>
      <c r="F201" s="10" t="str">
        <f aca="false">IF($A201="","",COUNTIFS(Purchases!$A:$A,$A201,Purchases!$B:$B,$B201))</f>
        <v/>
      </c>
    </row>
    <row r="203" customFormat="false" ht="15" hidden="false" customHeight="false" outlineLevel="0" collapsed="false">
      <c r="A203" s="6" t="s">
        <v>75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4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12"/>
    <col collapsed="false" customWidth="true" hidden="false" outlineLevel="0" max="14" min="3" style="0" width="13"/>
  </cols>
  <sheetData>
    <row r="1" customFormat="false" ht="17.35" hidden="false" customHeight="false" outlineLevel="0" collapsed="false">
      <c r="A1" s="1" t="s">
        <v>76</v>
      </c>
    </row>
    <row r="2" customFormat="false" ht="15" hidden="false" customHeight="false" outlineLevel="0" collapsed="false">
      <c r="A2" s="3" t="s">
        <v>77</v>
      </c>
      <c r="B2" s="18" t="s">
        <v>78</v>
      </c>
      <c r="C2" s="6" t="s">
        <v>79</v>
      </c>
    </row>
    <row r="4" customFormat="false" ht="30" hidden="false" customHeight="true" outlineLevel="0" collapsed="false">
      <c r="A4" s="8" t="s">
        <v>67</v>
      </c>
      <c r="B4" s="8" t="s">
        <v>80</v>
      </c>
      <c r="C4" s="21" t="str">
        <f aca="false">Products!$G$2</f>
        <v>Fruit &amp; veg</v>
      </c>
      <c r="D4" s="21" t="str">
        <f aca="false">Products!$G$3</f>
        <v>Meat &amp; fish</v>
      </c>
      <c r="E4" s="21" t="str">
        <f aca="false">Products!$G$4</f>
        <v>Dairy</v>
      </c>
      <c r="F4" s="21" t="str">
        <f aca="false">Products!$G$5</f>
        <v>Bakery</v>
      </c>
      <c r="G4" s="21" t="str">
        <f aca="false">Products!$G$6</f>
        <v>Pantry</v>
      </c>
      <c r="H4" s="21" t="str">
        <f aca="false">Products!$G$7</f>
        <v>Frozen</v>
      </c>
      <c r="I4" s="21" t="str">
        <f aca="false">Products!$G$8</f>
        <v>Drinks</v>
      </c>
      <c r="J4" s="21" t="str">
        <f aca="false">Products!$G$9</f>
        <v>Household</v>
      </c>
      <c r="K4" s="21" t="str">
        <f aca="false">Products!$G$10</f>
        <v>Personal care</v>
      </c>
      <c r="L4" s="21" t="str">
        <f aca="false">Products!$G$11</f>
        <v>Pet</v>
      </c>
      <c r="M4" s="21" t="str">
        <f aca="false">Products!$G$12</f>
        <v>Deposits &amp; bags</v>
      </c>
      <c r="N4" s="21" t="str">
        <f aca="false">Products!$G$13</f>
        <v>Other</v>
      </c>
    </row>
    <row r="5" customFormat="false" ht="15" hidden="false" customHeight="false" outlineLevel="0" collapsed="false">
      <c r="A5" s="17" t="str">
        <f aca="false">TEXT(EDATE($B$2,0),"YYYY-MM")</f>
        <v>2026-01</v>
      </c>
      <c r="B5" s="11" t="n">
        <f aca="false">SUMIFS(Purchases!$G:$G,Purchases!$K:$K,$A5)</f>
        <v>0</v>
      </c>
      <c r="C5" s="11" t="n">
        <f aca="false">SUMIFS(Purchases!$G:$G,Purchases!$K:$K,$A5,Purchases!$D:$D,C$4)</f>
        <v>0</v>
      </c>
      <c r="D5" s="11" t="n">
        <f aca="false">SUMIFS(Purchases!$G:$G,Purchases!$K:$K,$A5,Purchases!$D:$D,D$4)</f>
        <v>0</v>
      </c>
      <c r="E5" s="11" t="n">
        <f aca="false">SUMIFS(Purchases!$G:$G,Purchases!$K:$K,$A5,Purchases!$D:$D,E$4)</f>
        <v>0</v>
      </c>
      <c r="F5" s="11" t="n">
        <f aca="false">SUMIFS(Purchases!$G:$G,Purchases!$K:$K,$A5,Purchases!$D:$D,F$4)</f>
        <v>0</v>
      </c>
      <c r="G5" s="11" t="n">
        <f aca="false">SUMIFS(Purchases!$G:$G,Purchases!$K:$K,$A5,Purchases!$D:$D,G$4)</f>
        <v>0</v>
      </c>
      <c r="H5" s="11" t="n">
        <f aca="false">SUMIFS(Purchases!$G:$G,Purchases!$K:$K,$A5,Purchases!$D:$D,H$4)</f>
        <v>0</v>
      </c>
      <c r="I5" s="11" t="n">
        <f aca="false">SUMIFS(Purchases!$G:$G,Purchases!$K:$K,$A5,Purchases!$D:$D,I$4)</f>
        <v>0</v>
      </c>
      <c r="J5" s="11" t="n">
        <f aca="false">SUMIFS(Purchases!$G:$G,Purchases!$K:$K,$A5,Purchases!$D:$D,J$4)</f>
        <v>0</v>
      </c>
      <c r="K5" s="11" t="n">
        <f aca="false">SUMIFS(Purchases!$G:$G,Purchases!$K:$K,$A5,Purchases!$D:$D,K$4)</f>
        <v>0</v>
      </c>
      <c r="L5" s="11" t="n">
        <f aca="false">SUMIFS(Purchases!$G:$G,Purchases!$K:$K,$A5,Purchases!$D:$D,L$4)</f>
        <v>0</v>
      </c>
      <c r="M5" s="11" t="n">
        <f aca="false">SUMIFS(Purchases!$G:$G,Purchases!$K:$K,$A5,Purchases!$D:$D,M$4)</f>
        <v>0</v>
      </c>
      <c r="N5" s="11" t="n">
        <f aca="false">SUMIFS(Purchases!$G:$G,Purchases!$K:$K,$A5,Purchases!$D:$D,N$4)</f>
        <v>0</v>
      </c>
    </row>
    <row r="6" customFormat="false" ht="15" hidden="false" customHeight="false" outlineLevel="0" collapsed="false">
      <c r="A6" s="17" t="str">
        <f aca="false">TEXT(EDATE($B$2,1),"YYYY-MM")</f>
        <v>2026-02</v>
      </c>
      <c r="B6" s="11" t="n">
        <f aca="false">SUMIFS(Purchases!$G:$G,Purchases!$K:$K,$A6)</f>
        <v>0</v>
      </c>
      <c r="C6" s="11" t="n">
        <f aca="false">SUMIFS(Purchases!$G:$G,Purchases!$K:$K,$A6,Purchases!$D:$D,C$4)</f>
        <v>0</v>
      </c>
      <c r="D6" s="11" t="n">
        <f aca="false">SUMIFS(Purchases!$G:$G,Purchases!$K:$K,$A6,Purchases!$D:$D,D$4)</f>
        <v>0</v>
      </c>
      <c r="E6" s="11" t="n">
        <f aca="false">SUMIFS(Purchases!$G:$G,Purchases!$K:$K,$A6,Purchases!$D:$D,E$4)</f>
        <v>0</v>
      </c>
      <c r="F6" s="11" t="n">
        <f aca="false">SUMIFS(Purchases!$G:$G,Purchases!$K:$K,$A6,Purchases!$D:$D,F$4)</f>
        <v>0</v>
      </c>
      <c r="G6" s="11" t="n">
        <f aca="false">SUMIFS(Purchases!$G:$G,Purchases!$K:$K,$A6,Purchases!$D:$D,G$4)</f>
        <v>0</v>
      </c>
      <c r="H6" s="11" t="n">
        <f aca="false">SUMIFS(Purchases!$G:$G,Purchases!$K:$K,$A6,Purchases!$D:$D,H$4)</f>
        <v>0</v>
      </c>
      <c r="I6" s="11" t="n">
        <f aca="false">SUMIFS(Purchases!$G:$G,Purchases!$K:$K,$A6,Purchases!$D:$D,I$4)</f>
        <v>0</v>
      </c>
      <c r="J6" s="11" t="n">
        <f aca="false">SUMIFS(Purchases!$G:$G,Purchases!$K:$K,$A6,Purchases!$D:$D,J$4)</f>
        <v>0</v>
      </c>
      <c r="K6" s="11" t="n">
        <f aca="false">SUMIFS(Purchases!$G:$G,Purchases!$K:$K,$A6,Purchases!$D:$D,K$4)</f>
        <v>0</v>
      </c>
      <c r="L6" s="11" t="n">
        <f aca="false">SUMIFS(Purchases!$G:$G,Purchases!$K:$K,$A6,Purchases!$D:$D,L$4)</f>
        <v>0</v>
      </c>
      <c r="M6" s="11" t="n">
        <f aca="false">SUMIFS(Purchases!$G:$G,Purchases!$K:$K,$A6,Purchases!$D:$D,M$4)</f>
        <v>0</v>
      </c>
      <c r="N6" s="11" t="n">
        <f aca="false">SUMIFS(Purchases!$G:$G,Purchases!$K:$K,$A6,Purchases!$D:$D,N$4)</f>
        <v>0</v>
      </c>
    </row>
    <row r="7" customFormat="false" ht="15" hidden="false" customHeight="false" outlineLevel="0" collapsed="false">
      <c r="A7" s="17" t="str">
        <f aca="false">TEXT(EDATE($B$2,2),"YYYY-MM")</f>
        <v>2026-03</v>
      </c>
      <c r="B7" s="11" t="n">
        <f aca="false">SUMIFS(Purchases!$G:$G,Purchases!$K:$K,$A7)</f>
        <v>0</v>
      </c>
      <c r="C7" s="11" t="n">
        <f aca="false">SUMIFS(Purchases!$G:$G,Purchases!$K:$K,$A7,Purchases!$D:$D,C$4)</f>
        <v>0</v>
      </c>
      <c r="D7" s="11" t="n">
        <f aca="false">SUMIFS(Purchases!$G:$G,Purchases!$K:$K,$A7,Purchases!$D:$D,D$4)</f>
        <v>0</v>
      </c>
      <c r="E7" s="11" t="n">
        <f aca="false">SUMIFS(Purchases!$G:$G,Purchases!$K:$K,$A7,Purchases!$D:$D,E$4)</f>
        <v>0</v>
      </c>
      <c r="F7" s="11" t="n">
        <f aca="false">SUMIFS(Purchases!$G:$G,Purchases!$K:$K,$A7,Purchases!$D:$D,F$4)</f>
        <v>0</v>
      </c>
      <c r="G7" s="11" t="n">
        <f aca="false">SUMIFS(Purchases!$G:$G,Purchases!$K:$K,$A7,Purchases!$D:$D,G$4)</f>
        <v>0</v>
      </c>
      <c r="H7" s="11" t="n">
        <f aca="false">SUMIFS(Purchases!$G:$G,Purchases!$K:$K,$A7,Purchases!$D:$D,H$4)</f>
        <v>0</v>
      </c>
      <c r="I7" s="11" t="n">
        <f aca="false">SUMIFS(Purchases!$G:$G,Purchases!$K:$K,$A7,Purchases!$D:$D,I$4)</f>
        <v>0</v>
      </c>
      <c r="J7" s="11" t="n">
        <f aca="false">SUMIFS(Purchases!$G:$G,Purchases!$K:$K,$A7,Purchases!$D:$D,J$4)</f>
        <v>0</v>
      </c>
      <c r="K7" s="11" t="n">
        <f aca="false">SUMIFS(Purchases!$G:$G,Purchases!$K:$K,$A7,Purchases!$D:$D,K$4)</f>
        <v>0</v>
      </c>
      <c r="L7" s="11" t="n">
        <f aca="false">SUMIFS(Purchases!$G:$G,Purchases!$K:$K,$A7,Purchases!$D:$D,L$4)</f>
        <v>0</v>
      </c>
      <c r="M7" s="11" t="n">
        <f aca="false">SUMIFS(Purchases!$G:$G,Purchases!$K:$K,$A7,Purchases!$D:$D,M$4)</f>
        <v>0</v>
      </c>
      <c r="N7" s="11" t="n">
        <f aca="false">SUMIFS(Purchases!$G:$G,Purchases!$K:$K,$A7,Purchases!$D:$D,N$4)</f>
        <v>0</v>
      </c>
    </row>
    <row r="8" customFormat="false" ht="15" hidden="false" customHeight="false" outlineLevel="0" collapsed="false">
      <c r="A8" s="17" t="str">
        <f aca="false">TEXT(EDATE($B$2,3),"YYYY-MM")</f>
        <v>2026-04</v>
      </c>
      <c r="B8" s="11" t="n">
        <f aca="false">SUMIFS(Purchases!$G:$G,Purchases!$K:$K,$A8)</f>
        <v>0</v>
      </c>
      <c r="C8" s="11" t="n">
        <f aca="false">SUMIFS(Purchases!$G:$G,Purchases!$K:$K,$A8,Purchases!$D:$D,C$4)</f>
        <v>0</v>
      </c>
      <c r="D8" s="11" t="n">
        <f aca="false">SUMIFS(Purchases!$G:$G,Purchases!$K:$K,$A8,Purchases!$D:$D,D$4)</f>
        <v>0</v>
      </c>
      <c r="E8" s="11" t="n">
        <f aca="false">SUMIFS(Purchases!$G:$G,Purchases!$K:$K,$A8,Purchases!$D:$D,E$4)</f>
        <v>0</v>
      </c>
      <c r="F8" s="11" t="n">
        <f aca="false">SUMIFS(Purchases!$G:$G,Purchases!$K:$K,$A8,Purchases!$D:$D,F$4)</f>
        <v>0</v>
      </c>
      <c r="G8" s="11" t="n">
        <f aca="false">SUMIFS(Purchases!$G:$G,Purchases!$K:$K,$A8,Purchases!$D:$D,G$4)</f>
        <v>0</v>
      </c>
      <c r="H8" s="11" t="n">
        <f aca="false">SUMIFS(Purchases!$G:$G,Purchases!$K:$K,$A8,Purchases!$D:$D,H$4)</f>
        <v>0</v>
      </c>
      <c r="I8" s="11" t="n">
        <f aca="false">SUMIFS(Purchases!$G:$G,Purchases!$K:$K,$A8,Purchases!$D:$D,I$4)</f>
        <v>0</v>
      </c>
      <c r="J8" s="11" t="n">
        <f aca="false">SUMIFS(Purchases!$G:$G,Purchases!$K:$K,$A8,Purchases!$D:$D,J$4)</f>
        <v>0</v>
      </c>
      <c r="K8" s="11" t="n">
        <f aca="false">SUMIFS(Purchases!$G:$G,Purchases!$K:$K,$A8,Purchases!$D:$D,K$4)</f>
        <v>0</v>
      </c>
      <c r="L8" s="11" t="n">
        <f aca="false">SUMIFS(Purchases!$G:$G,Purchases!$K:$K,$A8,Purchases!$D:$D,L$4)</f>
        <v>0</v>
      </c>
      <c r="M8" s="11" t="n">
        <f aca="false">SUMIFS(Purchases!$G:$G,Purchases!$K:$K,$A8,Purchases!$D:$D,M$4)</f>
        <v>0</v>
      </c>
      <c r="N8" s="11" t="n">
        <f aca="false">SUMIFS(Purchases!$G:$G,Purchases!$K:$K,$A8,Purchases!$D:$D,N$4)</f>
        <v>0</v>
      </c>
    </row>
    <row r="9" customFormat="false" ht="15" hidden="false" customHeight="false" outlineLevel="0" collapsed="false">
      <c r="A9" s="17" t="str">
        <f aca="false">TEXT(EDATE($B$2,4),"YYYY-MM")</f>
        <v>2026-05</v>
      </c>
      <c r="B9" s="11" t="n">
        <f aca="false">SUMIFS(Purchases!$G:$G,Purchases!$K:$K,$A9)</f>
        <v>0</v>
      </c>
      <c r="C9" s="11" t="n">
        <f aca="false">SUMIFS(Purchases!$G:$G,Purchases!$K:$K,$A9,Purchases!$D:$D,C$4)</f>
        <v>0</v>
      </c>
      <c r="D9" s="11" t="n">
        <f aca="false">SUMIFS(Purchases!$G:$G,Purchases!$K:$K,$A9,Purchases!$D:$D,D$4)</f>
        <v>0</v>
      </c>
      <c r="E9" s="11" t="n">
        <f aca="false">SUMIFS(Purchases!$G:$G,Purchases!$K:$K,$A9,Purchases!$D:$D,E$4)</f>
        <v>0</v>
      </c>
      <c r="F9" s="11" t="n">
        <f aca="false">SUMIFS(Purchases!$G:$G,Purchases!$K:$K,$A9,Purchases!$D:$D,F$4)</f>
        <v>0</v>
      </c>
      <c r="G9" s="11" t="n">
        <f aca="false">SUMIFS(Purchases!$G:$G,Purchases!$K:$K,$A9,Purchases!$D:$D,G$4)</f>
        <v>0</v>
      </c>
      <c r="H9" s="11" t="n">
        <f aca="false">SUMIFS(Purchases!$G:$G,Purchases!$K:$K,$A9,Purchases!$D:$D,H$4)</f>
        <v>0</v>
      </c>
      <c r="I9" s="11" t="n">
        <f aca="false">SUMIFS(Purchases!$G:$G,Purchases!$K:$K,$A9,Purchases!$D:$D,I$4)</f>
        <v>0</v>
      </c>
      <c r="J9" s="11" t="n">
        <f aca="false">SUMIFS(Purchases!$G:$G,Purchases!$K:$K,$A9,Purchases!$D:$D,J$4)</f>
        <v>0</v>
      </c>
      <c r="K9" s="11" t="n">
        <f aca="false">SUMIFS(Purchases!$G:$G,Purchases!$K:$K,$A9,Purchases!$D:$D,K$4)</f>
        <v>0</v>
      </c>
      <c r="L9" s="11" t="n">
        <f aca="false">SUMIFS(Purchases!$G:$G,Purchases!$K:$K,$A9,Purchases!$D:$D,L$4)</f>
        <v>0</v>
      </c>
      <c r="M9" s="11" t="n">
        <f aca="false">SUMIFS(Purchases!$G:$G,Purchases!$K:$K,$A9,Purchases!$D:$D,M$4)</f>
        <v>0</v>
      </c>
      <c r="N9" s="11" t="n">
        <f aca="false">SUMIFS(Purchases!$G:$G,Purchases!$K:$K,$A9,Purchases!$D:$D,N$4)</f>
        <v>0</v>
      </c>
    </row>
    <row r="10" customFormat="false" ht="15" hidden="false" customHeight="false" outlineLevel="0" collapsed="false">
      <c r="A10" s="17" t="str">
        <f aca="false">TEXT(EDATE($B$2,5),"YYYY-MM")</f>
        <v>2026-06</v>
      </c>
      <c r="B10" s="11" t="n">
        <f aca="false">SUMIFS(Purchases!$G:$G,Purchases!$K:$K,$A10)</f>
        <v>0</v>
      </c>
      <c r="C10" s="11" t="n">
        <f aca="false">SUMIFS(Purchases!$G:$G,Purchases!$K:$K,$A10,Purchases!$D:$D,C$4)</f>
        <v>0</v>
      </c>
      <c r="D10" s="11" t="n">
        <f aca="false">SUMIFS(Purchases!$G:$G,Purchases!$K:$K,$A10,Purchases!$D:$D,D$4)</f>
        <v>0</v>
      </c>
      <c r="E10" s="11" t="n">
        <f aca="false">SUMIFS(Purchases!$G:$G,Purchases!$K:$K,$A10,Purchases!$D:$D,E$4)</f>
        <v>0</v>
      </c>
      <c r="F10" s="11" t="n">
        <f aca="false">SUMIFS(Purchases!$G:$G,Purchases!$K:$K,$A10,Purchases!$D:$D,F$4)</f>
        <v>0</v>
      </c>
      <c r="G10" s="11" t="n">
        <f aca="false">SUMIFS(Purchases!$G:$G,Purchases!$K:$K,$A10,Purchases!$D:$D,G$4)</f>
        <v>0</v>
      </c>
      <c r="H10" s="11" t="n">
        <f aca="false">SUMIFS(Purchases!$G:$G,Purchases!$K:$K,$A10,Purchases!$D:$D,H$4)</f>
        <v>0</v>
      </c>
      <c r="I10" s="11" t="n">
        <f aca="false">SUMIFS(Purchases!$G:$G,Purchases!$K:$K,$A10,Purchases!$D:$D,I$4)</f>
        <v>0</v>
      </c>
      <c r="J10" s="11" t="n">
        <f aca="false">SUMIFS(Purchases!$G:$G,Purchases!$K:$K,$A10,Purchases!$D:$D,J$4)</f>
        <v>0</v>
      </c>
      <c r="K10" s="11" t="n">
        <f aca="false">SUMIFS(Purchases!$G:$G,Purchases!$K:$K,$A10,Purchases!$D:$D,K$4)</f>
        <v>0</v>
      </c>
      <c r="L10" s="11" t="n">
        <f aca="false">SUMIFS(Purchases!$G:$G,Purchases!$K:$K,$A10,Purchases!$D:$D,L$4)</f>
        <v>0</v>
      </c>
      <c r="M10" s="11" t="n">
        <f aca="false">SUMIFS(Purchases!$G:$G,Purchases!$K:$K,$A10,Purchases!$D:$D,M$4)</f>
        <v>0</v>
      </c>
      <c r="N10" s="11" t="n">
        <f aca="false">SUMIFS(Purchases!$G:$G,Purchases!$K:$K,$A10,Purchases!$D:$D,N$4)</f>
        <v>0</v>
      </c>
    </row>
    <row r="11" customFormat="false" ht="15" hidden="false" customHeight="false" outlineLevel="0" collapsed="false">
      <c r="A11" s="17" t="str">
        <f aca="false">TEXT(EDATE($B$2,6),"YYYY-MM")</f>
        <v>2026-07</v>
      </c>
      <c r="B11" s="11" t="n">
        <f aca="false">SUMIFS(Purchases!$G:$G,Purchases!$K:$K,$A11)</f>
        <v>0</v>
      </c>
      <c r="C11" s="11" t="n">
        <f aca="false">SUMIFS(Purchases!$G:$G,Purchases!$K:$K,$A11,Purchases!$D:$D,C$4)</f>
        <v>0</v>
      </c>
      <c r="D11" s="11" t="n">
        <f aca="false">SUMIFS(Purchases!$G:$G,Purchases!$K:$K,$A11,Purchases!$D:$D,D$4)</f>
        <v>0</v>
      </c>
      <c r="E11" s="11" t="n">
        <f aca="false">SUMIFS(Purchases!$G:$G,Purchases!$K:$K,$A11,Purchases!$D:$D,E$4)</f>
        <v>0</v>
      </c>
      <c r="F11" s="11" t="n">
        <f aca="false">SUMIFS(Purchases!$G:$G,Purchases!$K:$K,$A11,Purchases!$D:$D,F$4)</f>
        <v>0</v>
      </c>
      <c r="G11" s="11" t="n">
        <f aca="false">SUMIFS(Purchases!$G:$G,Purchases!$K:$K,$A11,Purchases!$D:$D,G$4)</f>
        <v>0</v>
      </c>
      <c r="H11" s="11" t="n">
        <f aca="false">SUMIFS(Purchases!$G:$G,Purchases!$K:$K,$A11,Purchases!$D:$D,H$4)</f>
        <v>0</v>
      </c>
      <c r="I11" s="11" t="n">
        <f aca="false">SUMIFS(Purchases!$G:$G,Purchases!$K:$K,$A11,Purchases!$D:$D,I$4)</f>
        <v>0</v>
      </c>
      <c r="J11" s="11" t="n">
        <f aca="false">SUMIFS(Purchases!$G:$G,Purchases!$K:$K,$A11,Purchases!$D:$D,J$4)</f>
        <v>0</v>
      </c>
      <c r="K11" s="11" t="n">
        <f aca="false">SUMIFS(Purchases!$G:$G,Purchases!$K:$K,$A11,Purchases!$D:$D,K$4)</f>
        <v>0</v>
      </c>
      <c r="L11" s="11" t="n">
        <f aca="false">SUMIFS(Purchases!$G:$G,Purchases!$K:$K,$A11,Purchases!$D:$D,L$4)</f>
        <v>0</v>
      </c>
      <c r="M11" s="11" t="n">
        <f aca="false">SUMIFS(Purchases!$G:$G,Purchases!$K:$K,$A11,Purchases!$D:$D,M$4)</f>
        <v>0</v>
      </c>
      <c r="N11" s="11" t="n">
        <f aca="false">SUMIFS(Purchases!$G:$G,Purchases!$K:$K,$A11,Purchases!$D:$D,N$4)</f>
        <v>0</v>
      </c>
    </row>
    <row r="12" customFormat="false" ht="15" hidden="false" customHeight="false" outlineLevel="0" collapsed="false">
      <c r="A12" s="17" t="str">
        <f aca="false">TEXT(EDATE($B$2,7),"YYYY-MM")</f>
        <v>2026-08</v>
      </c>
      <c r="B12" s="11" t="n">
        <f aca="false">SUMIFS(Purchases!$G:$G,Purchases!$K:$K,$A12)</f>
        <v>4.58</v>
      </c>
      <c r="C12" s="11" t="n">
        <f aca="false">SUMIFS(Purchases!$G:$G,Purchases!$K:$K,$A12,Purchases!$D:$D,C$4)</f>
        <v>0</v>
      </c>
      <c r="D12" s="11" t="n">
        <f aca="false">SUMIFS(Purchases!$G:$G,Purchases!$K:$K,$A12,Purchases!$D:$D,D$4)</f>
        <v>0</v>
      </c>
      <c r="E12" s="11" t="n">
        <f aca="false">SUMIFS(Purchases!$G:$G,Purchases!$K:$K,$A12,Purchases!$D:$D,E$4)</f>
        <v>4.58</v>
      </c>
      <c r="F12" s="11" t="n">
        <f aca="false">SUMIFS(Purchases!$G:$G,Purchases!$K:$K,$A12,Purchases!$D:$D,F$4)</f>
        <v>0</v>
      </c>
      <c r="G12" s="11" t="n">
        <f aca="false">SUMIFS(Purchases!$G:$G,Purchases!$K:$K,$A12,Purchases!$D:$D,G$4)</f>
        <v>0</v>
      </c>
      <c r="H12" s="11" t="n">
        <f aca="false">SUMIFS(Purchases!$G:$G,Purchases!$K:$K,$A12,Purchases!$D:$D,H$4)</f>
        <v>0</v>
      </c>
      <c r="I12" s="11" t="n">
        <f aca="false">SUMIFS(Purchases!$G:$G,Purchases!$K:$K,$A12,Purchases!$D:$D,I$4)</f>
        <v>0</v>
      </c>
      <c r="J12" s="11" t="n">
        <f aca="false">SUMIFS(Purchases!$G:$G,Purchases!$K:$K,$A12,Purchases!$D:$D,J$4)</f>
        <v>0</v>
      </c>
      <c r="K12" s="11" t="n">
        <f aca="false">SUMIFS(Purchases!$G:$G,Purchases!$K:$K,$A12,Purchases!$D:$D,K$4)</f>
        <v>0</v>
      </c>
      <c r="L12" s="11" t="n">
        <f aca="false">SUMIFS(Purchases!$G:$G,Purchases!$K:$K,$A12,Purchases!$D:$D,L$4)</f>
        <v>0</v>
      </c>
      <c r="M12" s="11" t="n">
        <f aca="false">SUMIFS(Purchases!$G:$G,Purchases!$K:$K,$A12,Purchases!$D:$D,M$4)</f>
        <v>0</v>
      </c>
      <c r="N12" s="11" t="n">
        <f aca="false">SUMIFS(Purchases!$G:$G,Purchases!$K:$K,$A12,Purchases!$D:$D,N$4)</f>
        <v>0</v>
      </c>
    </row>
    <row r="13" customFormat="false" ht="15" hidden="false" customHeight="false" outlineLevel="0" collapsed="false">
      <c r="A13" s="17" t="str">
        <f aca="false">TEXT(EDATE($B$2,8),"YYYY-MM")</f>
        <v>2026-09</v>
      </c>
      <c r="B13" s="11" t="n">
        <f aca="false">SUMIFS(Purchases!$G:$G,Purchases!$K:$K,$A13)</f>
        <v>0</v>
      </c>
      <c r="C13" s="11" t="n">
        <f aca="false">SUMIFS(Purchases!$G:$G,Purchases!$K:$K,$A13,Purchases!$D:$D,C$4)</f>
        <v>0</v>
      </c>
      <c r="D13" s="11" t="n">
        <f aca="false">SUMIFS(Purchases!$G:$G,Purchases!$K:$K,$A13,Purchases!$D:$D,D$4)</f>
        <v>0</v>
      </c>
      <c r="E13" s="11" t="n">
        <f aca="false">SUMIFS(Purchases!$G:$G,Purchases!$K:$K,$A13,Purchases!$D:$D,E$4)</f>
        <v>0</v>
      </c>
      <c r="F13" s="11" t="n">
        <f aca="false">SUMIFS(Purchases!$G:$G,Purchases!$K:$K,$A13,Purchases!$D:$D,F$4)</f>
        <v>0</v>
      </c>
      <c r="G13" s="11" t="n">
        <f aca="false">SUMIFS(Purchases!$G:$G,Purchases!$K:$K,$A13,Purchases!$D:$D,G$4)</f>
        <v>0</v>
      </c>
      <c r="H13" s="11" t="n">
        <f aca="false">SUMIFS(Purchases!$G:$G,Purchases!$K:$K,$A13,Purchases!$D:$D,H$4)</f>
        <v>0</v>
      </c>
      <c r="I13" s="11" t="n">
        <f aca="false">SUMIFS(Purchases!$G:$G,Purchases!$K:$K,$A13,Purchases!$D:$D,I$4)</f>
        <v>0</v>
      </c>
      <c r="J13" s="11" t="n">
        <f aca="false">SUMIFS(Purchases!$G:$G,Purchases!$K:$K,$A13,Purchases!$D:$D,J$4)</f>
        <v>0</v>
      </c>
      <c r="K13" s="11" t="n">
        <f aca="false">SUMIFS(Purchases!$G:$G,Purchases!$K:$K,$A13,Purchases!$D:$D,K$4)</f>
        <v>0</v>
      </c>
      <c r="L13" s="11" t="n">
        <f aca="false">SUMIFS(Purchases!$G:$G,Purchases!$K:$K,$A13,Purchases!$D:$D,L$4)</f>
        <v>0</v>
      </c>
      <c r="M13" s="11" t="n">
        <f aca="false">SUMIFS(Purchases!$G:$G,Purchases!$K:$K,$A13,Purchases!$D:$D,M$4)</f>
        <v>0</v>
      </c>
      <c r="N13" s="11" t="n">
        <f aca="false">SUMIFS(Purchases!$G:$G,Purchases!$K:$K,$A13,Purchases!$D:$D,N$4)</f>
        <v>0</v>
      </c>
    </row>
    <row r="14" customFormat="false" ht="15" hidden="false" customHeight="false" outlineLevel="0" collapsed="false">
      <c r="A14" s="17" t="str">
        <f aca="false">TEXT(EDATE($B$2,9),"YYYY-MM")</f>
        <v>2026-10</v>
      </c>
      <c r="B14" s="11" t="n">
        <f aca="false">SUMIFS(Purchases!$G:$G,Purchases!$K:$K,$A14)</f>
        <v>0</v>
      </c>
      <c r="C14" s="11" t="n">
        <f aca="false">SUMIFS(Purchases!$G:$G,Purchases!$K:$K,$A14,Purchases!$D:$D,C$4)</f>
        <v>0</v>
      </c>
      <c r="D14" s="11" t="n">
        <f aca="false">SUMIFS(Purchases!$G:$G,Purchases!$K:$K,$A14,Purchases!$D:$D,D$4)</f>
        <v>0</v>
      </c>
      <c r="E14" s="11" t="n">
        <f aca="false">SUMIFS(Purchases!$G:$G,Purchases!$K:$K,$A14,Purchases!$D:$D,E$4)</f>
        <v>0</v>
      </c>
      <c r="F14" s="11" t="n">
        <f aca="false">SUMIFS(Purchases!$G:$G,Purchases!$K:$K,$A14,Purchases!$D:$D,F$4)</f>
        <v>0</v>
      </c>
      <c r="G14" s="11" t="n">
        <f aca="false">SUMIFS(Purchases!$G:$G,Purchases!$K:$K,$A14,Purchases!$D:$D,G$4)</f>
        <v>0</v>
      </c>
      <c r="H14" s="11" t="n">
        <f aca="false">SUMIFS(Purchases!$G:$G,Purchases!$K:$K,$A14,Purchases!$D:$D,H$4)</f>
        <v>0</v>
      </c>
      <c r="I14" s="11" t="n">
        <f aca="false">SUMIFS(Purchases!$G:$G,Purchases!$K:$K,$A14,Purchases!$D:$D,I$4)</f>
        <v>0</v>
      </c>
      <c r="J14" s="11" t="n">
        <f aca="false">SUMIFS(Purchases!$G:$G,Purchases!$K:$K,$A14,Purchases!$D:$D,J$4)</f>
        <v>0</v>
      </c>
      <c r="K14" s="11" t="n">
        <f aca="false">SUMIFS(Purchases!$G:$G,Purchases!$K:$K,$A14,Purchases!$D:$D,K$4)</f>
        <v>0</v>
      </c>
      <c r="L14" s="11" t="n">
        <f aca="false">SUMIFS(Purchases!$G:$G,Purchases!$K:$K,$A14,Purchases!$D:$D,L$4)</f>
        <v>0</v>
      </c>
      <c r="M14" s="11" t="n">
        <f aca="false">SUMIFS(Purchases!$G:$G,Purchases!$K:$K,$A14,Purchases!$D:$D,M$4)</f>
        <v>0</v>
      </c>
      <c r="N14" s="11" t="n">
        <f aca="false">SUMIFS(Purchases!$G:$G,Purchases!$K:$K,$A14,Purchases!$D:$D,N$4)</f>
        <v>0</v>
      </c>
    </row>
    <row r="15" customFormat="false" ht="15" hidden="false" customHeight="false" outlineLevel="0" collapsed="false">
      <c r="A15" s="17" t="str">
        <f aca="false">TEXT(EDATE($B$2,10),"YYYY-MM")</f>
        <v>2026-11</v>
      </c>
      <c r="B15" s="11" t="n">
        <f aca="false">SUMIFS(Purchases!$G:$G,Purchases!$K:$K,$A15)</f>
        <v>0</v>
      </c>
      <c r="C15" s="11" t="n">
        <f aca="false">SUMIFS(Purchases!$G:$G,Purchases!$K:$K,$A15,Purchases!$D:$D,C$4)</f>
        <v>0</v>
      </c>
      <c r="D15" s="11" t="n">
        <f aca="false">SUMIFS(Purchases!$G:$G,Purchases!$K:$K,$A15,Purchases!$D:$D,D$4)</f>
        <v>0</v>
      </c>
      <c r="E15" s="11" t="n">
        <f aca="false">SUMIFS(Purchases!$G:$G,Purchases!$K:$K,$A15,Purchases!$D:$D,E$4)</f>
        <v>0</v>
      </c>
      <c r="F15" s="11" t="n">
        <f aca="false">SUMIFS(Purchases!$G:$G,Purchases!$K:$K,$A15,Purchases!$D:$D,F$4)</f>
        <v>0</v>
      </c>
      <c r="G15" s="11" t="n">
        <f aca="false">SUMIFS(Purchases!$G:$G,Purchases!$K:$K,$A15,Purchases!$D:$D,G$4)</f>
        <v>0</v>
      </c>
      <c r="H15" s="11" t="n">
        <f aca="false">SUMIFS(Purchases!$G:$G,Purchases!$K:$K,$A15,Purchases!$D:$D,H$4)</f>
        <v>0</v>
      </c>
      <c r="I15" s="11" t="n">
        <f aca="false">SUMIFS(Purchases!$G:$G,Purchases!$K:$K,$A15,Purchases!$D:$D,I$4)</f>
        <v>0</v>
      </c>
      <c r="J15" s="11" t="n">
        <f aca="false">SUMIFS(Purchases!$G:$G,Purchases!$K:$K,$A15,Purchases!$D:$D,J$4)</f>
        <v>0</v>
      </c>
      <c r="K15" s="11" t="n">
        <f aca="false">SUMIFS(Purchases!$G:$G,Purchases!$K:$K,$A15,Purchases!$D:$D,K$4)</f>
        <v>0</v>
      </c>
      <c r="L15" s="11" t="n">
        <f aca="false">SUMIFS(Purchases!$G:$G,Purchases!$K:$K,$A15,Purchases!$D:$D,L$4)</f>
        <v>0</v>
      </c>
      <c r="M15" s="11" t="n">
        <f aca="false">SUMIFS(Purchases!$G:$G,Purchases!$K:$K,$A15,Purchases!$D:$D,M$4)</f>
        <v>0</v>
      </c>
      <c r="N15" s="11" t="n">
        <f aca="false">SUMIFS(Purchases!$G:$G,Purchases!$K:$K,$A15,Purchases!$D:$D,N$4)</f>
        <v>0</v>
      </c>
    </row>
    <row r="16" customFormat="false" ht="15" hidden="false" customHeight="false" outlineLevel="0" collapsed="false">
      <c r="A16" s="17" t="str">
        <f aca="false">TEXT(EDATE($B$2,11),"YYYY-MM")</f>
        <v>2026-12</v>
      </c>
      <c r="B16" s="11" t="n">
        <f aca="false">SUMIFS(Purchases!$G:$G,Purchases!$K:$K,$A16)</f>
        <v>0</v>
      </c>
      <c r="C16" s="11" t="n">
        <f aca="false">SUMIFS(Purchases!$G:$G,Purchases!$K:$K,$A16,Purchases!$D:$D,C$4)</f>
        <v>0</v>
      </c>
      <c r="D16" s="11" t="n">
        <f aca="false">SUMIFS(Purchases!$G:$G,Purchases!$K:$K,$A16,Purchases!$D:$D,D$4)</f>
        <v>0</v>
      </c>
      <c r="E16" s="11" t="n">
        <f aca="false">SUMIFS(Purchases!$G:$G,Purchases!$K:$K,$A16,Purchases!$D:$D,E$4)</f>
        <v>0</v>
      </c>
      <c r="F16" s="11" t="n">
        <f aca="false">SUMIFS(Purchases!$G:$G,Purchases!$K:$K,$A16,Purchases!$D:$D,F$4)</f>
        <v>0</v>
      </c>
      <c r="G16" s="11" t="n">
        <f aca="false">SUMIFS(Purchases!$G:$G,Purchases!$K:$K,$A16,Purchases!$D:$D,G$4)</f>
        <v>0</v>
      </c>
      <c r="H16" s="11" t="n">
        <f aca="false">SUMIFS(Purchases!$G:$G,Purchases!$K:$K,$A16,Purchases!$D:$D,H$4)</f>
        <v>0</v>
      </c>
      <c r="I16" s="11" t="n">
        <f aca="false">SUMIFS(Purchases!$G:$G,Purchases!$K:$K,$A16,Purchases!$D:$D,I$4)</f>
        <v>0</v>
      </c>
      <c r="J16" s="11" t="n">
        <f aca="false">SUMIFS(Purchases!$G:$G,Purchases!$K:$K,$A16,Purchases!$D:$D,J$4)</f>
        <v>0</v>
      </c>
      <c r="K16" s="11" t="n">
        <f aca="false">SUMIFS(Purchases!$G:$G,Purchases!$K:$K,$A16,Purchases!$D:$D,K$4)</f>
        <v>0</v>
      </c>
      <c r="L16" s="11" t="n">
        <f aca="false">SUMIFS(Purchases!$G:$G,Purchases!$K:$K,$A16,Purchases!$D:$D,L$4)</f>
        <v>0</v>
      </c>
      <c r="M16" s="11" t="n">
        <f aca="false">SUMIFS(Purchases!$G:$G,Purchases!$K:$K,$A16,Purchases!$D:$D,M$4)</f>
        <v>0</v>
      </c>
      <c r="N16" s="11" t="n">
        <f aca="false">SUMIFS(Purchases!$G:$G,Purchases!$K:$K,$A16,Purchases!$D:$D,N$4)</f>
        <v>0</v>
      </c>
    </row>
    <row r="17" customFormat="false" ht="15" hidden="false" customHeight="false" outlineLevel="0" collapsed="false">
      <c r="A17" s="17" t="str">
        <f aca="false">TEXT(EDATE($B$2,12),"YYYY-MM")</f>
        <v>2027-01</v>
      </c>
      <c r="B17" s="11" t="n">
        <f aca="false">SUMIFS(Purchases!$G:$G,Purchases!$K:$K,$A17)</f>
        <v>0</v>
      </c>
      <c r="C17" s="11" t="n">
        <f aca="false">SUMIFS(Purchases!$G:$G,Purchases!$K:$K,$A17,Purchases!$D:$D,C$4)</f>
        <v>0</v>
      </c>
      <c r="D17" s="11" t="n">
        <f aca="false">SUMIFS(Purchases!$G:$G,Purchases!$K:$K,$A17,Purchases!$D:$D,D$4)</f>
        <v>0</v>
      </c>
      <c r="E17" s="11" t="n">
        <f aca="false">SUMIFS(Purchases!$G:$G,Purchases!$K:$K,$A17,Purchases!$D:$D,E$4)</f>
        <v>0</v>
      </c>
      <c r="F17" s="11" t="n">
        <f aca="false">SUMIFS(Purchases!$G:$G,Purchases!$K:$K,$A17,Purchases!$D:$D,F$4)</f>
        <v>0</v>
      </c>
      <c r="G17" s="11" t="n">
        <f aca="false">SUMIFS(Purchases!$G:$G,Purchases!$K:$K,$A17,Purchases!$D:$D,G$4)</f>
        <v>0</v>
      </c>
      <c r="H17" s="11" t="n">
        <f aca="false">SUMIFS(Purchases!$G:$G,Purchases!$K:$K,$A17,Purchases!$D:$D,H$4)</f>
        <v>0</v>
      </c>
      <c r="I17" s="11" t="n">
        <f aca="false">SUMIFS(Purchases!$G:$G,Purchases!$K:$K,$A17,Purchases!$D:$D,I$4)</f>
        <v>0</v>
      </c>
      <c r="J17" s="11" t="n">
        <f aca="false">SUMIFS(Purchases!$G:$G,Purchases!$K:$K,$A17,Purchases!$D:$D,J$4)</f>
        <v>0</v>
      </c>
      <c r="K17" s="11" t="n">
        <f aca="false">SUMIFS(Purchases!$G:$G,Purchases!$K:$K,$A17,Purchases!$D:$D,K$4)</f>
        <v>0</v>
      </c>
      <c r="L17" s="11" t="n">
        <f aca="false">SUMIFS(Purchases!$G:$G,Purchases!$K:$K,$A17,Purchases!$D:$D,L$4)</f>
        <v>0</v>
      </c>
      <c r="M17" s="11" t="n">
        <f aca="false">SUMIFS(Purchases!$G:$G,Purchases!$K:$K,$A17,Purchases!$D:$D,M$4)</f>
        <v>0</v>
      </c>
      <c r="N17" s="11" t="n">
        <f aca="false">SUMIFS(Purchases!$G:$G,Purchases!$K:$K,$A17,Purchases!$D:$D,N$4)</f>
        <v>0</v>
      </c>
    </row>
    <row r="18" customFormat="false" ht="15" hidden="false" customHeight="false" outlineLevel="0" collapsed="false">
      <c r="A18" s="17" t="str">
        <f aca="false">TEXT(EDATE($B$2,13),"YYYY-MM")</f>
        <v>2027-02</v>
      </c>
      <c r="B18" s="11" t="n">
        <f aca="false">SUMIFS(Purchases!$G:$G,Purchases!$K:$K,$A18)</f>
        <v>0</v>
      </c>
      <c r="C18" s="11" t="n">
        <f aca="false">SUMIFS(Purchases!$G:$G,Purchases!$K:$K,$A18,Purchases!$D:$D,C$4)</f>
        <v>0</v>
      </c>
      <c r="D18" s="11" t="n">
        <f aca="false">SUMIFS(Purchases!$G:$G,Purchases!$K:$K,$A18,Purchases!$D:$D,D$4)</f>
        <v>0</v>
      </c>
      <c r="E18" s="11" t="n">
        <f aca="false">SUMIFS(Purchases!$G:$G,Purchases!$K:$K,$A18,Purchases!$D:$D,E$4)</f>
        <v>0</v>
      </c>
      <c r="F18" s="11" t="n">
        <f aca="false">SUMIFS(Purchases!$G:$G,Purchases!$K:$K,$A18,Purchases!$D:$D,F$4)</f>
        <v>0</v>
      </c>
      <c r="G18" s="11" t="n">
        <f aca="false">SUMIFS(Purchases!$G:$G,Purchases!$K:$K,$A18,Purchases!$D:$D,G$4)</f>
        <v>0</v>
      </c>
      <c r="H18" s="11" t="n">
        <f aca="false">SUMIFS(Purchases!$G:$G,Purchases!$K:$K,$A18,Purchases!$D:$D,H$4)</f>
        <v>0</v>
      </c>
      <c r="I18" s="11" t="n">
        <f aca="false">SUMIFS(Purchases!$G:$G,Purchases!$K:$K,$A18,Purchases!$D:$D,I$4)</f>
        <v>0</v>
      </c>
      <c r="J18" s="11" t="n">
        <f aca="false">SUMIFS(Purchases!$G:$G,Purchases!$K:$K,$A18,Purchases!$D:$D,J$4)</f>
        <v>0</v>
      </c>
      <c r="K18" s="11" t="n">
        <f aca="false">SUMIFS(Purchases!$G:$G,Purchases!$K:$K,$A18,Purchases!$D:$D,K$4)</f>
        <v>0</v>
      </c>
      <c r="L18" s="11" t="n">
        <f aca="false">SUMIFS(Purchases!$G:$G,Purchases!$K:$K,$A18,Purchases!$D:$D,L$4)</f>
        <v>0</v>
      </c>
      <c r="M18" s="11" t="n">
        <f aca="false">SUMIFS(Purchases!$G:$G,Purchases!$K:$K,$A18,Purchases!$D:$D,M$4)</f>
        <v>0</v>
      </c>
      <c r="N18" s="11" t="n">
        <f aca="false">SUMIFS(Purchases!$G:$G,Purchases!$K:$K,$A18,Purchases!$D:$D,N$4)</f>
        <v>0</v>
      </c>
    </row>
    <row r="19" customFormat="false" ht="15" hidden="false" customHeight="false" outlineLevel="0" collapsed="false">
      <c r="A19" s="17" t="str">
        <f aca="false">TEXT(EDATE($B$2,14),"YYYY-MM")</f>
        <v>2027-03</v>
      </c>
      <c r="B19" s="11" t="n">
        <f aca="false">SUMIFS(Purchases!$G:$G,Purchases!$K:$K,$A19)</f>
        <v>0</v>
      </c>
      <c r="C19" s="11" t="n">
        <f aca="false">SUMIFS(Purchases!$G:$G,Purchases!$K:$K,$A19,Purchases!$D:$D,C$4)</f>
        <v>0</v>
      </c>
      <c r="D19" s="11" t="n">
        <f aca="false">SUMIFS(Purchases!$G:$G,Purchases!$K:$K,$A19,Purchases!$D:$D,D$4)</f>
        <v>0</v>
      </c>
      <c r="E19" s="11" t="n">
        <f aca="false">SUMIFS(Purchases!$G:$G,Purchases!$K:$K,$A19,Purchases!$D:$D,E$4)</f>
        <v>0</v>
      </c>
      <c r="F19" s="11" t="n">
        <f aca="false">SUMIFS(Purchases!$G:$G,Purchases!$K:$K,$A19,Purchases!$D:$D,F$4)</f>
        <v>0</v>
      </c>
      <c r="G19" s="11" t="n">
        <f aca="false">SUMIFS(Purchases!$G:$G,Purchases!$K:$K,$A19,Purchases!$D:$D,G$4)</f>
        <v>0</v>
      </c>
      <c r="H19" s="11" t="n">
        <f aca="false">SUMIFS(Purchases!$G:$G,Purchases!$K:$K,$A19,Purchases!$D:$D,H$4)</f>
        <v>0</v>
      </c>
      <c r="I19" s="11" t="n">
        <f aca="false">SUMIFS(Purchases!$G:$G,Purchases!$K:$K,$A19,Purchases!$D:$D,I$4)</f>
        <v>0</v>
      </c>
      <c r="J19" s="11" t="n">
        <f aca="false">SUMIFS(Purchases!$G:$G,Purchases!$K:$K,$A19,Purchases!$D:$D,J$4)</f>
        <v>0</v>
      </c>
      <c r="K19" s="11" t="n">
        <f aca="false">SUMIFS(Purchases!$G:$G,Purchases!$K:$K,$A19,Purchases!$D:$D,K$4)</f>
        <v>0</v>
      </c>
      <c r="L19" s="11" t="n">
        <f aca="false">SUMIFS(Purchases!$G:$G,Purchases!$K:$K,$A19,Purchases!$D:$D,L$4)</f>
        <v>0</v>
      </c>
      <c r="M19" s="11" t="n">
        <f aca="false">SUMIFS(Purchases!$G:$G,Purchases!$K:$K,$A19,Purchases!$D:$D,M$4)</f>
        <v>0</v>
      </c>
      <c r="N19" s="11" t="n">
        <f aca="false">SUMIFS(Purchases!$G:$G,Purchases!$K:$K,$A19,Purchases!$D:$D,N$4)</f>
        <v>0</v>
      </c>
    </row>
    <row r="20" customFormat="false" ht="15" hidden="false" customHeight="false" outlineLevel="0" collapsed="false">
      <c r="A20" s="17" t="str">
        <f aca="false">TEXT(EDATE($B$2,15),"YYYY-MM")</f>
        <v>2027-04</v>
      </c>
      <c r="B20" s="11" t="n">
        <f aca="false">SUMIFS(Purchases!$G:$G,Purchases!$K:$K,$A20)</f>
        <v>0</v>
      </c>
      <c r="C20" s="11" t="n">
        <f aca="false">SUMIFS(Purchases!$G:$G,Purchases!$K:$K,$A20,Purchases!$D:$D,C$4)</f>
        <v>0</v>
      </c>
      <c r="D20" s="11" t="n">
        <f aca="false">SUMIFS(Purchases!$G:$G,Purchases!$K:$K,$A20,Purchases!$D:$D,D$4)</f>
        <v>0</v>
      </c>
      <c r="E20" s="11" t="n">
        <f aca="false">SUMIFS(Purchases!$G:$G,Purchases!$K:$K,$A20,Purchases!$D:$D,E$4)</f>
        <v>0</v>
      </c>
      <c r="F20" s="11" t="n">
        <f aca="false">SUMIFS(Purchases!$G:$G,Purchases!$K:$K,$A20,Purchases!$D:$D,F$4)</f>
        <v>0</v>
      </c>
      <c r="G20" s="11" t="n">
        <f aca="false">SUMIFS(Purchases!$G:$G,Purchases!$K:$K,$A20,Purchases!$D:$D,G$4)</f>
        <v>0</v>
      </c>
      <c r="H20" s="11" t="n">
        <f aca="false">SUMIFS(Purchases!$G:$G,Purchases!$K:$K,$A20,Purchases!$D:$D,H$4)</f>
        <v>0</v>
      </c>
      <c r="I20" s="11" t="n">
        <f aca="false">SUMIFS(Purchases!$G:$G,Purchases!$K:$K,$A20,Purchases!$D:$D,I$4)</f>
        <v>0</v>
      </c>
      <c r="J20" s="11" t="n">
        <f aca="false">SUMIFS(Purchases!$G:$G,Purchases!$K:$K,$A20,Purchases!$D:$D,J$4)</f>
        <v>0</v>
      </c>
      <c r="K20" s="11" t="n">
        <f aca="false">SUMIFS(Purchases!$G:$G,Purchases!$K:$K,$A20,Purchases!$D:$D,K$4)</f>
        <v>0</v>
      </c>
      <c r="L20" s="11" t="n">
        <f aca="false">SUMIFS(Purchases!$G:$G,Purchases!$K:$K,$A20,Purchases!$D:$D,L$4)</f>
        <v>0</v>
      </c>
      <c r="M20" s="11" t="n">
        <f aca="false">SUMIFS(Purchases!$G:$G,Purchases!$K:$K,$A20,Purchases!$D:$D,M$4)</f>
        <v>0</v>
      </c>
      <c r="N20" s="11" t="n">
        <f aca="false">SUMIFS(Purchases!$G:$G,Purchases!$K:$K,$A20,Purchases!$D:$D,N$4)</f>
        <v>0</v>
      </c>
    </row>
    <row r="21" customFormat="false" ht="15" hidden="false" customHeight="false" outlineLevel="0" collapsed="false">
      <c r="A21" s="17" t="str">
        <f aca="false">TEXT(EDATE($B$2,16),"YYYY-MM")</f>
        <v>2027-05</v>
      </c>
      <c r="B21" s="11" t="n">
        <f aca="false">SUMIFS(Purchases!$G:$G,Purchases!$K:$K,$A21)</f>
        <v>0</v>
      </c>
      <c r="C21" s="11" t="n">
        <f aca="false">SUMIFS(Purchases!$G:$G,Purchases!$K:$K,$A21,Purchases!$D:$D,C$4)</f>
        <v>0</v>
      </c>
      <c r="D21" s="11" t="n">
        <f aca="false">SUMIFS(Purchases!$G:$G,Purchases!$K:$K,$A21,Purchases!$D:$D,D$4)</f>
        <v>0</v>
      </c>
      <c r="E21" s="11" t="n">
        <f aca="false">SUMIFS(Purchases!$G:$G,Purchases!$K:$K,$A21,Purchases!$D:$D,E$4)</f>
        <v>0</v>
      </c>
      <c r="F21" s="11" t="n">
        <f aca="false">SUMIFS(Purchases!$G:$G,Purchases!$K:$K,$A21,Purchases!$D:$D,F$4)</f>
        <v>0</v>
      </c>
      <c r="G21" s="11" t="n">
        <f aca="false">SUMIFS(Purchases!$G:$G,Purchases!$K:$K,$A21,Purchases!$D:$D,G$4)</f>
        <v>0</v>
      </c>
      <c r="H21" s="11" t="n">
        <f aca="false">SUMIFS(Purchases!$G:$G,Purchases!$K:$K,$A21,Purchases!$D:$D,H$4)</f>
        <v>0</v>
      </c>
      <c r="I21" s="11" t="n">
        <f aca="false">SUMIFS(Purchases!$G:$G,Purchases!$K:$K,$A21,Purchases!$D:$D,I$4)</f>
        <v>0</v>
      </c>
      <c r="J21" s="11" t="n">
        <f aca="false">SUMIFS(Purchases!$G:$G,Purchases!$K:$K,$A21,Purchases!$D:$D,J$4)</f>
        <v>0</v>
      </c>
      <c r="K21" s="11" t="n">
        <f aca="false">SUMIFS(Purchases!$G:$G,Purchases!$K:$K,$A21,Purchases!$D:$D,K$4)</f>
        <v>0</v>
      </c>
      <c r="L21" s="11" t="n">
        <f aca="false">SUMIFS(Purchases!$G:$G,Purchases!$K:$K,$A21,Purchases!$D:$D,L$4)</f>
        <v>0</v>
      </c>
      <c r="M21" s="11" t="n">
        <f aca="false">SUMIFS(Purchases!$G:$G,Purchases!$K:$K,$A21,Purchases!$D:$D,M$4)</f>
        <v>0</v>
      </c>
      <c r="N21" s="11" t="n">
        <f aca="false">SUMIFS(Purchases!$G:$G,Purchases!$K:$K,$A21,Purchases!$D:$D,N$4)</f>
        <v>0</v>
      </c>
    </row>
    <row r="22" customFormat="false" ht="15" hidden="false" customHeight="false" outlineLevel="0" collapsed="false">
      <c r="A22" s="17" t="str">
        <f aca="false">TEXT(EDATE($B$2,17),"YYYY-MM")</f>
        <v>2027-06</v>
      </c>
      <c r="B22" s="11" t="n">
        <f aca="false">SUMIFS(Purchases!$G:$G,Purchases!$K:$K,$A22)</f>
        <v>0</v>
      </c>
      <c r="C22" s="11" t="n">
        <f aca="false">SUMIFS(Purchases!$G:$G,Purchases!$K:$K,$A22,Purchases!$D:$D,C$4)</f>
        <v>0</v>
      </c>
      <c r="D22" s="11" t="n">
        <f aca="false">SUMIFS(Purchases!$G:$G,Purchases!$K:$K,$A22,Purchases!$D:$D,D$4)</f>
        <v>0</v>
      </c>
      <c r="E22" s="11" t="n">
        <f aca="false">SUMIFS(Purchases!$G:$G,Purchases!$K:$K,$A22,Purchases!$D:$D,E$4)</f>
        <v>0</v>
      </c>
      <c r="F22" s="11" t="n">
        <f aca="false">SUMIFS(Purchases!$G:$G,Purchases!$K:$K,$A22,Purchases!$D:$D,F$4)</f>
        <v>0</v>
      </c>
      <c r="G22" s="11" t="n">
        <f aca="false">SUMIFS(Purchases!$G:$G,Purchases!$K:$K,$A22,Purchases!$D:$D,G$4)</f>
        <v>0</v>
      </c>
      <c r="H22" s="11" t="n">
        <f aca="false">SUMIFS(Purchases!$G:$G,Purchases!$K:$K,$A22,Purchases!$D:$D,H$4)</f>
        <v>0</v>
      </c>
      <c r="I22" s="11" t="n">
        <f aca="false">SUMIFS(Purchases!$G:$G,Purchases!$K:$K,$A22,Purchases!$D:$D,I$4)</f>
        <v>0</v>
      </c>
      <c r="J22" s="11" t="n">
        <f aca="false">SUMIFS(Purchases!$G:$G,Purchases!$K:$K,$A22,Purchases!$D:$D,J$4)</f>
        <v>0</v>
      </c>
      <c r="K22" s="11" t="n">
        <f aca="false">SUMIFS(Purchases!$G:$G,Purchases!$K:$K,$A22,Purchases!$D:$D,K$4)</f>
        <v>0</v>
      </c>
      <c r="L22" s="11" t="n">
        <f aca="false">SUMIFS(Purchases!$G:$G,Purchases!$K:$K,$A22,Purchases!$D:$D,L$4)</f>
        <v>0</v>
      </c>
      <c r="M22" s="11" t="n">
        <f aca="false">SUMIFS(Purchases!$G:$G,Purchases!$K:$K,$A22,Purchases!$D:$D,M$4)</f>
        <v>0</v>
      </c>
      <c r="N22" s="11" t="n">
        <f aca="false">SUMIFS(Purchases!$G:$G,Purchases!$K:$K,$A22,Purchases!$D:$D,N$4)</f>
        <v>0</v>
      </c>
    </row>
    <row r="23" customFormat="false" ht="15" hidden="false" customHeight="false" outlineLevel="0" collapsed="false">
      <c r="A23" s="17" t="str">
        <f aca="false">TEXT(EDATE($B$2,18),"YYYY-MM")</f>
        <v>2027-07</v>
      </c>
      <c r="B23" s="11" t="n">
        <f aca="false">SUMIFS(Purchases!$G:$G,Purchases!$K:$K,$A23)</f>
        <v>0</v>
      </c>
      <c r="C23" s="11" t="n">
        <f aca="false">SUMIFS(Purchases!$G:$G,Purchases!$K:$K,$A23,Purchases!$D:$D,C$4)</f>
        <v>0</v>
      </c>
      <c r="D23" s="11" t="n">
        <f aca="false">SUMIFS(Purchases!$G:$G,Purchases!$K:$K,$A23,Purchases!$D:$D,D$4)</f>
        <v>0</v>
      </c>
      <c r="E23" s="11" t="n">
        <f aca="false">SUMIFS(Purchases!$G:$G,Purchases!$K:$K,$A23,Purchases!$D:$D,E$4)</f>
        <v>0</v>
      </c>
      <c r="F23" s="11" t="n">
        <f aca="false">SUMIFS(Purchases!$G:$G,Purchases!$K:$K,$A23,Purchases!$D:$D,F$4)</f>
        <v>0</v>
      </c>
      <c r="G23" s="11" t="n">
        <f aca="false">SUMIFS(Purchases!$G:$G,Purchases!$K:$K,$A23,Purchases!$D:$D,G$4)</f>
        <v>0</v>
      </c>
      <c r="H23" s="11" t="n">
        <f aca="false">SUMIFS(Purchases!$G:$G,Purchases!$K:$K,$A23,Purchases!$D:$D,H$4)</f>
        <v>0</v>
      </c>
      <c r="I23" s="11" t="n">
        <f aca="false">SUMIFS(Purchases!$G:$G,Purchases!$K:$K,$A23,Purchases!$D:$D,I$4)</f>
        <v>0</v>
      </c>
      <c r="J23" s="11" t="n">
        <f aca="false">SUMIFS(Purchases!$G:$G,Purchases!$K:$K,$A23,Purchases!$D:$D,J$4)</f>
        <v>0</v>
      </c>
      <c r="K23" s="11" t="n">
        <f aca="false">SUMIFS(Purchases!$G:$G,Purchases!$K:$K,$A23,Purchases!$D:$D,K$4)</f>
        <v>0</v>
      </c>
      <c r="L23" s="11" t="n">
        <f aca="false">SUMIFS(Purchases!$G:$G,Purchases!$K:$K,$A23,Purchases!$D:$D,L$4)</f>
        <v>0</v>
      </c>
      <c r="M23" s="11" t="n">
        <f aca="false">SUMIFS(Purchases!$G:$G,Purchases!$K:$K,$A23,Purchases!$D:$D,M$4)</f>
        <v>0</v>
      </c>
      <c r="N23" s="11" t="n">
        <f aca="false">SUMIFS(Purchases!$G:$G,Purchases!$K:$K,$A23,Purchases!$D:$D,N$4)</f>
        <v>0</v>
      </c>
    </row>
    <row r="24" customFormat="false" ht="15" hidden="false" customHeight="false" outlineLevel="0" collapsed="false">
      <c r="A24" s="17" t="str">
        <f aca="false">TEXT(EDATE($B$2,19),"YYYY-MM")</f>
        <v>2027-08</v>
      </c>
      <c r="B24" s="11" t="n">
        <f aca="false">SUMIFS(Purchases!$G:$G,Purchases!$K:$K,$A24)</f>
        <v>0</v>
      </c>
      <c r="C24" s="11" t="n">
        <f aca="false">SUMIFS(Purchases!$G:$G,Purchases!$K:$K,$A24,Purchases!$D:$D,C$4)</f>
        <v>0</v>
      </c>
      <c r="D24" s="11" t="n">
        <f aca="false">SUMIFS(Purchases!$G:$G,Purchases!$K:$K,$A24,Purchases!$D:$D,D$4)</f>
        <v>0</v>
      </c>
      <c r="E24" s="11" t="n">
        <f aca="false">SUMIFS(Purchases!$G:$G,Purchases!$K:$K,$A24,Purchases!$D:$D,E$4)</f>
        <v>0</v>
      </c>
      <c r="F24" s="11" t="n">
        <f aca="false">SUMIFS(Purchases!$G:$G,Purchases!$K:$K,$A24,Purchases!$D:$D,F$4)</f>
        <v>0</v>
      </c>
      <c r="G24" s="11" t="n">
        <f aca="false">SUMIFS(Purchases!$G:$G,Purchases!$K:$K,$A24,Purchases!$D:$D,G$4)</f>
        <v>0</v>
      </c>
      <c r="H24" s="11" t="n">
        <f aca="false">SUMIFS(Purchases!$G:$G,Purchases!$K:$K,$A24,Purchases!$D:$D,H$4)</f>
        <v>0</v>
      </c>
      <c r="I24" s="11" t="n">
        <f aca="false">SUMIFS(Purchases!$G:$G,Purchases!$K:$K,$A24,Purchases!$D:$D,I$4)</f>
        <v>0</v>
      </c>
      <c r="J24" s="11" t="n">
        <f aca="false">SUMIFS(Purchases!$G:$G,Purchases!$K:$K,$A24,Purchases!$D:$D,J$4)</f>
        <v>0</v>
      </c>
      <c r="K24" s="11" t="n">
        <f aca="false">SUMIFS(Purchases!$G:$G,Purchases!$K:$K,$A24,Purchases!$D:$D,K$4)</f>
        <v>0</v>
      </c>
      <c r="L24" s="11" t="n">
        <f aca="false">SUMIFS(Purchases!$G:$G,Purchases!$K:$K,$A24,Purchases!$D:$D,L$4)</f>
        <v>0</v>
      </c>
      <c r="M24" s="11" t="n">
        <f aca="false">SUMIFS(Purchases!$G:$G,Purchases!$K:$K,$A24,Purchases!$D:$D,M$4)</f>
        <v>0</v>
      </c>
      <c r="N24" s="11" t="n">
        <f aca="false">SUMIFS(Purchases!$G:$G,Purchases!$K:$K,$A24,Purchases!$D:$D,N$4)</f>
        <v>0</v>
      </c>
    </row>
    <row r="25" customFormat="false" ht="15" hidden="false" customHeight="false" outlineLevel="0" collapsed="false">
      <c r="A25" s="17" t="str">
        <f aca="false">TEXT(EDATE($B$2,20),"YYYY-MM")</f>
        <v>2027-09</v>
      </c>
      <c r="B25" s="11" t="n">
        <f aca="false">SUMIFS(Purchases!$G:$G,Purchases!$K:$K,$A25)</f>
        <v>0</v>
      </c>
      <c r="C25" s="11" t="n">
        <f aca="false">SUMIFS(Purchases!$G:$G,Purchases!$K:$K,$A25,Purchases!$D:$D,C$4)</f>
        <v>0</v>
      </c>
      <c r="D25" s="11" t="n">
        <f aca="false">SUMIFS(Purchases!$G:$G,Purchases!$K:$K,$A25,Purchases!$D:$D,D$4)</f>
        <v>0</v>
      </c>
      <c r="E25" s="11" t="n">
        <f aca="false">SUMIFS(Purchases!$G:$G,Purchases!$K:$K,$A25,Purchases!$D:$D,E$4)</f>
        <v>0</v>
      </c>
      <c r="F25" s="11" t="n">
        <f aca="false">SUMIFS(Purchases!$G:$G,Purchases!$K:$K,$A25,Purchases!$D:$D,F$4)</f>
        <v>0</v>
      </c>
      <c r="G25" s="11" t="n">
        <f aca="false">SUMIFS(Purchases!$G:$G,Purchases!$K:$K,$A25,Purchases!$D:$D,G$4)</f>
        <v>0</v>
      </c>
      <c r="H25" s="11" t="n">
        <f aca="false">SUMIFS(Purchases!$G:$G,Purchases!$K:$K,$A25,Purchases!$D:$D,H$4)</f>
        <v>0</v>
      </c>
      <c r="I25" s="11" t="n">
        <f aca="false">SUMIFS(Purchases!$G:$G,Purchases!$K:$K,$A25,Purchases!$D:$D,I$4)</f>
        <v>0</v>
      </c>
      <c r="J25" s="11" t="n">
        <f aca="false">SUMIFS(Purchases!$G:$G,Purchases!$K:$K,$A25,Purchases!$D:$D,J$4)</f>
        <v>0</v>
      </c>
      <c r="K25" s="11" t="n">
        <f aca="false">SUMIFS(Purchases!$G:$G,Purchases!$K:$K,$A25,Purchases!$D:$D,K$4)</f>
        <v>0</v>
      </c>
      <c r="L25" s="11" t="n">
        <f aca="false">SUMIFS(Purchases!$G:$G,Purchases!$K:$K,$A25,Purchases!$D:$D,L$4)</f>
        <v>0</v>
      </c>
      <c r="M25" s="11" t="n">
        <f aca="false">SUMIFS(Purchases!$G:$G,Purchases!$K:$K,$A25,Purchases!$D:$D,M$4)</f>
        <v>0</v>
      </c>
      <c r="N25" s="11" t="n">
        <f aca="false">SUMIFS(Purchases!$G:$G,Purchases!$K:$K,$A25,Purchases!$D:$D,N$4)</f>
        <v>0</v>
      </c>
    </row>
    <row r="26" customFormat="false" ht="15" hidden="false" customHeight="false" outlineLevel="0" collapsed="false">
      <c r="A26" s="17" t="str">
        <f aca="false">TEXT(EDATE($B$2,21),"YYYY-MM")</f>
        <v>2027-10</v>
      </c>
      <c r="B26" s="11" t="n">
        <f aca="false">SUMIFS(Purchases!$G:$G,Purchases!$K:$K,$A26)</f>
        <v>0</v>
      </c>
      <c r="C26" s="11" t="n">
        <f aca="false">SUMIFS(Purchases!$G:$G,Purchases!$K:$K,$A26,Purchases!$D:$D,C$4)</f>
        <v>0</v>
      </c>
      <c r="D26" s="11" t="n">
        <f aca="false">SUMIFS(Purchases!$G:$G,Purchases!$K:$K,$A26,Purchases!$D:$D,D$4)</f>
        <v>0</v>
      </c>
      <c r="E26" s="11" t="n">
        <f aca="false">SUMIFS(Purchases!$G:$G,Purchases!$K:$K,$A26,Purchases!$D:$D,E$4)</f>
        <v>0</v>
      </c>
      <c r="F26" s="11" t="n">
        <f aca="false">SUMIFS(Purchases!$G:$G,Purchases!$K:$K,$A26,Purchases!$D:$D,F$4)</f>
        <v>0</v>
      </c>
      <c r="G26" s="11" t="n">
        <f aca="false">SUMIFS(Purchases!$G:$G,Purchases!$K:$K,$A26,Purchases!$D:$D,G$4)</f>
        <v>0</v>
      </c>
      <c r="H26" s="11" t="n">
        <f aca="false">SUMIFS(Purchases!$G:$G,Purchases!$K:$K,$A26,Purchases!$D:$D,H$4)</f>
        <v>0</v>
      </c>
      <c r="I26" s="11" t="n">
        <f aca="false">SUMIFS(Purchases!$G:$G,Purchases!$K:$K,$A26,Purchases!$D:$D,I$4)</f>
        <v>0</v>
      </c>
      <c r="J26" s="11" t="n">
        <f aca="false">SUMIFS(Purchases!$G:$G,Purchases!$K:$K,$A26,Purchases!$D:$D,J$4)</f>
        <v>0</v>
      </c>
      <c r="K26" s="11" t="n">
        <f aca="false">SUMIFS(Purchases!$G:$G,Purchases!$K:$K,$A26,Purchases!$D:$D,K$4)</f>
        <v>0</v>
      </c>
      <c r="L26" s="11" t="n">
        <f aca="false">SUMIFS(Purchases!$G:$G,Purchases!$K:$K,$A26,Purchases!$D:$D,L$4)</f>
        <v>0</v>
      </c>
      <c r="M26" s="11" t="n">
        <f aca="false">SUMIFS(Purchases!$G:$G,Purchases!$K:$K,$A26,Purchases!$D:$D,M$4)</f>
        <v>0</v>
      </c>
      <c r="N26" s="11" t="n">
        <f aca="false">SUMIFS(Purchases!$G:$G,Purchases!$K:$K,$A26,Purchases!$D:$D,N$4)</f>
        <v>0</v>
      </c>
    </row>
    <row r="27" customFormat="false" ht="15" hidden="false" customHeight="false" outlineLevel="0" collapsed="false">
      <c r="A27" s="17" t="str">
        <f aca="false">TEXT(EDATE($B$2,22),"YYYY-MM")</f>
        <v>2027-11</v>
      </c>
      <c r="B27" s="11" t="n">
        <f aca="false">SUMIFS(Purchases!$G:$G,Purchases!$K:$K,$A27)</f>
        <v>0</v>
      </c>
      <c r="C27" s="11" t="n">
        <f aca="false">SUMIFS(Purchases!$G:$G,Purchases!$K:$K,$A27,Purchases!$D:$D,C$4)</f>
        <v>0</v>
      </c>
      <c r="D27" s="11" t="n">
        <f aca="false">SUMIFS(Purchases!$G:$G,Purchases!$K:$K,$A27,Purchases!$D:$D,D$4)</f>
        <v>0</v>
      </c>
      <c r="E27" s="11" t="n">
        <f aca="false">SUMIFS(Purchases!$G:$G,Purchases!$K:$K,$A27,Purchases!$D:$D,E$4)</f>
        <v>0</v>
      </c>
      <c r="F27" s="11" t="n">
        <f aca="false">SUMIFS(Purchases!$G:$G,Purchases!$K:$K,$A27,Purchases!$D:$D,F$4)</f>
        <v>0</v>
      </c>
      <c r="G27" s="11" t="n">
        <f aca="false">SUMIFS(Purchases!$G:$G,Purchases!$K:$K,$A27,Purchases!$D:$D,G$4)</f>
        <v>0</v>
      </c>
      <c r="H27" s="11" t="n">
        <f aca="false">SUMIFS(Purchases!$G:$G,Purchases!$K:$K,$A27,Purchases!$D:$D,H$4)</f>
        <v>0</v>
      </c>
      <c r="I27" s="11" t="n">
        <f aca="false">SUMIFS(Purchases!$G:$G,Purchases!$K:$K,$A27,Purchases!$D:$D,I$4)</f>
        <v>0</v>
      </c>
      <c r="J27" s="11" t="n">
        <f aca="false">SUMIFS(Purchases!$G:$G,Purchases!$K:$K,$A27,Purchases!$D:$D,J$4)</f>
        <v>0</v>
      </c>
      <c r="K27" s="11" t="n">
        <f aca="false">SUMIFS(Purchases!$G:$G,Purchases!$K:$K,$A27,Purchases!$D:$D,K$4)</f>
        <v>0</v>
      </c>
      <c r="L27" s="11" t="n">
        <f aca="false">SUMIFS(Purchases!$G:$G,Purchases!$K:$K,$A27,Purchases!$D:$D,L$4)</f>
        <v>0</v>
      </c>
      <c r="M27" s="11" t="n">
        <f aca="false">SUMIFS(Purchases!$G:$G,Purchases!$K:$K,$A27,Purchases!$D:$D,M$4)</f>
        <v>0</v>
      </c>
      <c r="N27" s="11" t="n">
        <f aca="false">SUMIFS(Purchases!$G:$G,Purchases!$K:$K,$A27,Purchases!$D:$D,N$4)</f>
        <v>0</v>
      </c>
    </row>
    <row r="28" customFormat="false" ht="15" hidden="false" customHeight="false" outlineLevel="0" collapsed="false">
      <c r="A28" s="17" t="str">
        <f aca="false">TEXT(EDATE($B$2,23),"YYYY-MM")</f>
        <v>2027-12</v>
      </c>
      <c r="B28" s="11" t="n">
        <f aca="false">SUMIFS(Purchases!$G:$G,Purchases!$K:$K,$A28)</f>
        <v>0</v>
      </c>
      <c r="C28" s="11" t="n">
        <f aca="false">SUMIFS(Purchases!$G:$G,Purchases!$K:$K,$A28,Purchases!$D:$D,C$4)</f>
        <v>0</v>
      </c>
      <c r="D28" s="11" t="n">
        <f aca="false">SUMIFS(Purchases!$G:$G,Purchases!$K:$K,$A28,Purchases!$D:$D,D$4)</f>
        <v>0</v>
      </c>
      <c r="E28" s="11" t="n">
        <f aca="false">SUMIFS(Purchases!$G:$G,Purchases!$K:$K,$A28,Purchases!$D:$D,E$4)</f>
        <v>0</v>
      </c>
      <c r="F28" s="11" t="n">
        <f aca="false">SUMIFS(Purchases!$G:$G,Purchases!$K:$K,$A28,Purchases!$D:$D,F$4)</f>
        <v>0</v>
      </c>
      <c r="G28" s="11" t="n">
        <f aca="false">SUMIFS(Purchases!$G:$G,Purchases!$K:$K,$A28,Purchases!$D:$D,G$4)</f>
        <v>0</v>
      </c>
      <c r="H28" s="11" t="n">
        <f aca="false">SUMIFS(Purchases!$G:$G,Purchases!$K:$K,$A28,Purchases!$D:$D,H$4)</f>
        <v>0</v>
      </c>
      <c r="I28" s="11" t="n">
        <f aca="false">SUMIFS(Purchases!$G:$G,Purchases!$K:$K,$A28,Purchases!$D:$D,I$4)</f>
        <v>0</v>
      </c>
      <c r="J28" s="11" t="n">
        <f aca="false">SUMIFS(Purchases!$G:$G,Purchases!$K:$K,$A28,Purchases!$D:$D,J$4)</f>
        <v>0</v>
      </c>
      <c r="K28" s="11" t="n">
        <f aca="false">SUMIFS(Purchases!$G:$G,Purchases!$K:$K,$A28,Purchases!$D:$D,K$4)</f>
        <v>0</v>
      </c>
      <c r="L28" s="11" t="n">
        <f aca="false">SUMIFS(Purchases!$G:$G,Purchases!$K:$K,$A28,Purchases!$D:$D,L$4)</f>
        <v>0</v>
      </c>
      <c r="M28" s="11" t="n">
        <f aca="false">SUMIFS(Purchases!$G:$G,Purchases!$K:$K,$A28,Purchases!$D:$D,M$4)</f>
        <v>0</v>
      </c>
      <c r="N28" s="11" t="n">
        <f aca="false">SUMIFS(Purchases!$G:$G,Purchases!$K:$K,$A28,Purchases!$D:$D,N$4)</f>
        <v>0</v>
      </c>
    </row>
    <row r="29" customFormat="false" ht="15" hidden="false" customHeight="false" outlineLevel="0" collapsed="false">
      <c r="A29" s="3" t="s">
        <v>80</v>
      </c>
      <c r="B29" s="22" t="n">
        <f aca="false">SUM(B5:B28)</f>
        <v>4.58</v>
      </c>
      <c r="C29" s="22" t="n">
        <f aca="false">SUM(C5:C28)</f>
        <v>0</v>
      </c>
      <c r="D29" s="22" t="n">
        <f aca="false">SUM(D5:D28)</f>
        <v>0</v>
      </c>
      <c r="E29" s="22" t="n">
        <f aca="false">SUM(E5:E28)</f>
        <v>4.58</v>
      </c>
      <c r="F29" s="22" t="n">
        <f aca="false">SUM(F5:F28)</f>
        <v>0</v>
      </c>
      <c r="G29" s="22" t="n">
        <f aca="false">SUM(G5:G28)</f>
        <v>0</v>
      </c>
      <c r="H29" s="22" t="n">
        <f aca="false">SUM(H5:H28)</f>
        <v>0</v>
      </c>
      <c r="I29" s="22" t="n">
        <f aca="false">SUM(I5:I28)</f>
        <v>0</v>
      </c>
      <c r="J29" s="22" t="n">
        <f aca="false">SUM(J5:J28)</f>
        <v>0</v>
      </c>
      <c r="K29" s="22" t="n">
        <f aca="false">SUM(K5:K28)</f>
        <v>0</v>
      </c>
      <c r="L29" s="22" t="n">
        <f aca="false">SUM(L5:L28)</f>
        <v>0</v>
      </c>
      <c r="M29" s="22" t="n">
        <f aca="false">SUM(M5:M28)</f>
        <v>0</v>
      </c>
      <c r="N29" s="22" t="n">
        <f aca="false">SUM(N5:N28)</f>
        <v>0</v>
      </c>
    </row>
    <row r="30" customFormat="false" ht="15" hidden="false" customHeight="false" outlineLevel="0" collapsed="false">
      <c r="A30" s="3" t="s">
        <v>81</v>
      </c>
      <c r="B30" s="22" t="n">
        <f aca="false">IFERROR(AVERAGEIF(B5:B28,"&gt;0"),"")</f>
        <v>4.58</v>
      </c>
      <c r="C30" s="6" t="s">
        <v>82</v>
      </c>
    </row>
    <row r="33" customFormat="false" ht="17.35" hidden="false" customHeight="false" outlineLevel="0" collapsed="false">
      <c r="A33" s="1" t="s">
        <v>83</v>
      </c>
    </row>
    <row r="34" customFormat="false" ht="15" hidden="false" customHeight="false" outlineLevel="0" collapsed="false">
      <c r="A34" s="8" t="s">
        <v>61</v>
      </c>
      <c r="B34" s="8" t="s">
        <v>80</v>
      </c>
      <c r="C34" s="8" t="s">
        <v>84</v>
      </c>
    </row>
    <row r="35" customFormat="false" ht="15" hidden="false" customHeight="false" outlineLevel="0" collapsed="false">
      <c r="A35" s="12"/>
      <c r="B35" s="11" t="str">
        <f aca="false">IF($A35="","",SUMIFS(Purchases!$G:$G,Purchases!$B:$B,$A35))</f>
        <v/>
      </c>
      <c r="C35" s="10" t="str">
        <f aca="false">IF($A35="","",COUNTIF(Trips!$B:$B,$A35))</f>
        <v/>
      </c>
    </row>
    <row r="36" customFormat="false" ht="15" hidden="false" customHeight="false" outlineLevel="0" collapsed="false">
      <c r="A36" s="12"/>
      <c r="B36" s="11" t="str">
        <f aca="false">IF($A36="","",SUMIFS(Purchases!$G:$G,Purchases!$B:$B,$A36))</f>
        <v/>
      </c>
      <c r="C36" s="10" t="str">
        <f aca="false">IF($A36="","",COUNTIF(Trips!$B:$B,$A36))</f>
        <v/>
      </c>
    </row>
    <row r="37" customFormat="false" ht="15" hidden="false" customHeight="false" outlineLevel="0" collapsed="false">
      <c r="A37" s="12"/>
      <c r="B37" s="11" t="str">
        <f aca="false">IF($A37="","",SUMIFS(Purchases!$G:$G,Purchases!$B:$B,$A37))</f>
        <v/>
      </c>
      <c r="C37" s="10" t="str">
        <f aca="false">IF($A37="","",COUNTIF(Trips!$B:$B,$A37))</f>
        <v/>
      </c>
    </row>
    <row r="38" customFormat="false" ht="15" hidden="false" customHeight="false" outlineLevel="0" collapsed="false">
      <c r="A38" s="12"/>
      <c r="B38" s="11" t="str">
        <f aca="false">IF($A38="","",SUMIFS(Purchases!$G:$G,Purchases!$B:$B,$A38))</f>
        <v/>
      </c>
      <c r="C38" s="10" t="str">
        <f aca="false">IF($A38="","",COUNTIF(Trips!$B:$B,$A38))</f>
        <v/>
      </c>
    </row>
    <row r="39" customFormat="false" ht="15" hidden="false" customHeight="false" outlineLevel="0" collapsed="false">
      <c r="A39" s="12"/>
      <c r="B39" s="11" t="str">
        <f aca="false">IF($A39="","",SUMIFS(Purchases!$G:$G,Purchases!$B:$B,$A39))</f>
        <v/>
      </c>
      <c r="C39" s="10" t="str">
        <f aca="false">IF($A39="","",COUNTIF(Trips!$B:$B,$A39))</f>
        <v/>
      </c>
    </row>
    <row r="40" customFormat="false" ht="15" hidden="false" customHeight="false" outlineLevel="0" collapsed="false">
      <c r="A40" s="12"/>
      <c r="B40" s="11" t="str">
        <f aca="false">IF($A40="","",SUMIFS(Purchases!$G:$G,Purchases!$B:$B,$A40))</f>
        <v/>
      </c>
      <c r="C40" s="10" t="str">
        <f aca="false">IF($A40="","",COUNTIF(Trips!$B:$B,$A40))</f>
        <v/>
      </c>
    </row>
    <row r="41" customFormat="false" ht="15" hidden="false" customHeight="false" outlineLevel="0" collapsed="false">
      <c r="A41" s="12"/>
      <c r="B41" s="11" t="str">
        <f aca="false">IF($A41="","",SUMIFS(Purchases!$G:$G,Purchases!$B:$B,$A41))</f>
        <v/>
      </c>
      <c r="C41" s="10" t="str">
        <f aca="false">IF($A41="","",COUNTIF(Trips!$B:$B,$A41))</f>
        <v/>
      </c>
    </row>
    <row r="42" customFormat="false" ht="15" hidden="false" customHeight="false" outlineLevel="0" collapsed="false">
      <c r="A42" s="12"/>
      <c r="B42" s="11" t="str">
        <f aca="false">IF($A42="","",SUMIFS(Purchases!$G:$G,Purchases!$B:$B,$A42))</f>
        <v/>
      </c>
      <c r="C42" s="10" t="str">
        <f aca="false">IF($A42="","",COUNTIF(Trips!$B:$B,$A42))</f>
        <v/>
      </c>
    </row>
    <row r="43" customFormat="false" ht="15" hidden="false" customHeight="false" outlineLevel="0" collapsed="false">
      <c r="A43" s="12"/>
      <c r="B43" s="11" t="str">
        <f aca="false">IF($A43="","",SUMIFS(Purchases!$G:$G,Purchases!$B:$B,$A43))</f>
        <v/>
      </c>
      <c r="C43" s="10" t="str">
        <f aca="false">IF($A43="","",COUNTIF(Trips!$B:$B,$A43))</f>
        <v/>
      </c>
    </row>
    <row r="44" customFormat="false" ht="15" hidden="false" customHeight="false" outlineLevel="0" collapsed="false">
      <c r="A44" s="12"/>
      <c r="B44" s="11" t="str">
        <f aca="false">IF($A44="","",SUMIFS(Purchases!$G:$G,Purchases!$B:$B,$A44))</f>
        <v/>
      </c>
      <c r="C44" s="10" t="str">
        <f aca="false">IF($A44="","",COUNTIF(Trips!$B:$B,$A44))</f>
        <v/>
      </c>
    </row>
    <row r="45" customFormat="false" ht="15" hidden="false" customHeight="false" outlineLevel="0" collapsed="false">
      <c r="A45" s="12"/>
      <c r="B45" s="11" t="str">
        <f aca="false">IF($A45="","",SUMIFS(Purchases!$G:$G,Purchases!$B:$B,$A45))</f>
        <v/>
      </c>
      <c r="C45" s="10" t="str">
        <f aca="false">IF($A45="","",COUNTIF(Trips!$B:$B,$A45))</f>
        <v/>
      </c>
    </row>
    <row r="46" customFormat="false" ht="15" hidden="false" customHeight="false" outlineLevel="0" collapsed="false">
      <c r="A46" s="12"/>
      <c r="B46" s="11" t="str">
        <f aca="false">IF($A46="","",SUMIFS(Purchases!$G:$G,Purchases!$B:$B,$A46))</f>
        <v/>
      </c>
      <c r="C46" s="10" t="str">
        <f aca="false">IF($A46="","",COUNTIF(Trips!$B:$B,$A46))</f>
        <v/>
      </c>
    </row>
    <row r="48" customFormat="false" ht="15" hidden="false" customHeight="false" outlineLevel="0" collapsed="false">
      <c r="A48" s="6" t="s">
        <v>85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5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12"/>
    <col collapsed="false" customWidth="true" hidden="false" outlineLevel="0" max="3" min="3" style="0" width="20"/>
    <col collapsed="false" customWidth="true" hidden="false" outlineLevel="0" max="4" min="4" style="0" width="10"/>
    <col collapsed="false" customWidth="true" hidden="false" outlineLevel="0" max="5" min="5" style="0" width="12"/>
    <col collapsed="false" customWidth="true" hidden="false" outlineLevel="0" max="8" min="6" style="0" width="14"/>
    <col collapsed="false" customWidth="true" hidden="false" outlineLevel="0" max="9" min="9" style="0" width="16"/>
  </cols>
  <sheetData>
    <row r="1" customFormat="false" ht="17.35" hidden="false" customHeight="false" outlineLevel="0" collapsed="false">
      <c r="A1" s="1" t="s">
        <v>86</v>
      </c>
    </row>
    <row r="2" customFormat="false" ht="15" hidden="false" customHeight="false" outlineLevel="0" collapsed="false">
      <c r="A2" s="3" t="s">
        <v>31</v>
      </c>
      <c r="B2" s="12"/>
      <c r="D2" s="6" t="s">
        <v>87</v>
      </c>
    </row>
    <row r="4" customFormat="false" ht="15" hidden="false" customHeight="false" outlineLevel="0" collapsed="false">
      <c r="A4" s="3" t="s">
        <v>34</v>
      </c>
      <c r="B4" s="23" t="str">
        <f aca="false">IF($B$2="","",COUNTIF(Purchases!$C:$C,$B$2))</f>
        <v/>
      </c>
      <c r="C4" s="3" t="s">
        <v>88</v>
      </c>
      <c r="D4" s="24" t="str">
        <f aca="false">IFERROR(IF($B$2="","",INDEX($F$7:$F$46,1)),"")</f>
        <v/>
      </c>
      <c r="E4" s="3" t="s">
        <v>89</v>
      </c>
      <c r="F4" s="24" t="str">
        <f aca="false">IFERROR(IF($B$2="","",INDEX($F$7:$F$46,$B$4)),"")</f>
        <v/>
      </c>
      <c r="G4" s="3" t="s">
        <v>90</v>
      </c>
      <c r="H4" s="25" t="str">
        <f aca="false">IFERROR(IF(OR($D$4="",$D$4=0),"",$F$4/$D$4-1),"")</f>
        <v/>
      </c>
      <c r="I4" s="6" t="s">
        <v>91</v>
      </c>
    </row>
    <row r="6" customFormat="false" ht="30" hidden="false" customHeight="true" outlineLevel="0" collapsed="false">
      <c r="A6" s="21" t="s">
        <v>92</v>
      </c>
      <c r="B6" s="21" t="s">
        <v>60</v>
      </c>
      <c r="C6" s="21" t="s">
        <v>61</v>
      </c>
      <c r="D6" s="21" t="s">
        <v>93</v>
      </c>
      <c r="E6" s="21" t="s">
        <v>14</v>
      </c>
      <c r="F6" s="21" t="s">
        <v>65</v>
      </c>
      <c r="G6" s="21" t="s">
        <v>94</v>
      </c>
      <c r="H6" s="21" t="s">
        <v>66</v>
      </c>
      <c r="I6" s="21" t="s">
        <v>64</v>
      </c>
    </row>
    <row r="7" customFormat="false" ht="15" hidden="false" customHeight="false" outlineLevel="0" collapsed="false">
      <c r="A7" s="17" t="str">
        <f aca="false">IF(OR($B$2="",1&gt;$B$4),"",1)</f>
        <v/>
      </c>
      <c r="B7" s="26" t="str">
        <f aca="false">IFERROR(IF(OR($B$2="",1&gt;$B$4),"",INDEX(Purchases!$A:$A,MATCH($B$2&amp;"|"&amp;1,Purchases!$L:$L,0))),"")</f>
        <v/>
      </c>
      <c r="C7" s="17" t="str">
        <f aca="false">IFERROR(IF(OR($B$2="",1&gt;$B$4),"",INDEX(Purchases!$B:$B,MATCH($B$2&amp;"|"&amp;1,Purchases!$L:$L,0))),"")</f>
        <v/>
      </c>
      <c r="D7" s="27" t="str">
        <f aca="false">IFERROR(IF(OR($B$2="",1&gt;$B$4),"",INDEX(Purchases!$E:$E,MATCH($B$2&amp;"|"&amp;1,Purchases!$L:$L,0))),"")</f>
        <v/>
      </c>
      <c r="E7" s="11" t="str">
        <f aca="false">IFERROR(IF(OR($B$2="",1&gt;$B$4),"",INDEX(Purchases!$G:$G,MATCH($B$2&amp;"|"&amp;1,Purchases!$L:$L,0))),"")</f>
        <v/>
      </c>
      <c r="F7" s="11" t="str">
        <f aca="false">IFERROR(IF(OR($B$2="",1&gt;$B$4),"",INDEX(Purchases!$I:$I,MATCH($B$2&amp;"|"&amp;1,Purchases!$L:$L,0))),"")</f>
        <v/>
      </c>
      <c r="G7" s="28" t="str">
        <f aca="false">""</f>
        <v/>
      </c>
      <c r="H7" s="11" t="str">
        <f aca="false">IFERROR(IF(OR($B$2="",1&gt;$B$4),"",INDEX(Purchases!$J:$J,MATCH($B$2&amp;"|"&amp;1,Purchases!$L:$L,0))),"")</f>
        <v/>
      </c>
      <c r="I7" s="11" t="str">
        <f aca="false">IFERROR(IF(OR($B$2="",1&gt;$B$4),"",INDEX(Purchases!$H:$H,MATCH($B$2&amp;"|"&amp;1,Purchases!$L:$L,0))),"")</f>
        <v/>
      </c>
    </row>
    <row r="8" customFormat="false" ht="15" hidden="false" customHeight="false" outlineLevel="0" collapsed="false">
      <c r="A8" s="17" t="str">
        <f aca="false">IF(OR($B$2="",2&gt;$B$4),"",2)</f>
        <v/>
      </c>
      <c r="B8" s="26" t="str">
        <f aca="false">IFERROR(IF(OR($B$2="",2&gt;$B$4),"",INDEX(Purchases!$A:$A,MATCH($B$2&amp;"|"&amp;2,Purchases!$L:$L,0))),"")</f>
        <v/>
      </c>
      <c r="C8" s="17" t="str">
        <f aca="false">IFERROR(IF(OR($B$2="",2&gt;$B$4),"",INDEX(Purchases!$B:$B,MATCH($B$2&amp;"|"&amp;2,Purchases!$L:$L,0))),"")</f>
        <v/>
      </c>
      <c r="D8" s="27" t="str">
        <f aca="false">IFERROR(IF(OR($B$2="",2&gt;$B$4),"",INDEX(Purchases!$E:$E,MATCH($B$2&amp;"|"&amp;2,Purchases!$L:$L,0))),"")</f>
        <v/>
      </c>
      <c r="E8" s="11" t="str">
        <f aca="false">IFERROR(IF(OR($B$2="",2&gt;$B$4),"",INDEX(Purchases!$G:$G,MATCH($B$2&amp;"|"&amp;2,Purchases!$L:$L,0))),"")</f>
        <v/>
      </c>
      <c r="F8" s="11" t="str">
        <f aca="false">IFERROR(IF(OR($B$2="",2&gt;$B$4),"",INDEX(Purchases!$I:$I,MATCH($B$2&amp;"|"&amp;2,Purchases!$L:$L,0))),"")</f>
        <v/>
      </c>
      <c r="G8" s="28" t="str">
        <f aca="false">IFERROR(IF(OR($F8="",$F7="",$F7=0),"",$F8/$F7-1),"")</f>
        <v/>
      </c>
      <c r="H8" s="11" t="str">
        <f aca="false">IFERROR(IF(OR($B$2="",2&gt;$B$4),"",INDEX(Purchases!$J:$J,MATCH($B$2&amp;"|"&amp;2,Purchases!$L:$L,0))),"")</f>
        <v/>
      </c>
      <c r="I8" s="11" t="str">
        <f aca="false">IFERROR(IF(OR($B$2="",2&gt;$B$4),"",INDEX(Purchases!$H:$H,MATCH($B$2&amp;"|"&amp;2,Purchases!$L:$L,0))),"")</f>
        <v/>
      </c>
    </row>
    <row r="9" customFormat="false" ht="15" hidden="false" customHeight="false" outlineLevel="0" collapsed="false">
      <c r="A9" s="17" t="str">
        <f aca="false">IF(OR($B$2="",3&gt;$B$4),"",3)</f>
        <v/>
      </c>
      <c r="B9" s="26" t="str">
        <f aca="false">IFERROR(IF(OR($B$2="",3&gt;$B$4),"",INDEX(Purchases!$A:$A,MATCH($B$2&amp;"|"&amp;3,Purchases!$L:$L,0))),"")</f>
        <v/>
      </c>
      <c r="C9" s="17" t="str">
        <f aca="false">IFERROR(IF(OR($B$2="",3&gt;$B$4),"",INDEX(Purchases!$B:$B,MATCH($B$2&amp;"|"&amp;3,Purchases!$L:$L,0))),"")</f>
        <v/>
      </c>
      <c r="D9" s="27" t="str">
        <f aca="false">IFERROR(IF(OR($B$2="",3&gt;$B$4),"",INDEX(Purchases!$E:$E,MATCH($B$2&amp;"|"&amp;3,Purchases!$L:$L,0))),"")</f>
        <v/>
      </c>
      <c r="E9" s="11" t="str">
        <f aca="false">IFERROR(IF(OR($B$2="",3&gt;$B$4),"",INDEX(Purchases!$G:$G,MATCH($B$2&amp;"|"&amp;3,Purchases!$L:$L,0))),"")</f>
        <v/>
      </c>
      <c r="F9" s="11" t="str">
        <f aca="false">IFERROR(IF(OR($B$2="",3&gt;$B$4),"",INDEX(Purchases!$I:$I,MATCH($B$2&amp;"|"&amp;3,Purchases!$L:$L,0))),"")</f>
        <v/>
      </c>
      <c r="G9" s="28" t="str">
        <f aca="false">IFERROR(IF(OR($F9="",$F8="",$F8=0),"",$F9/$F8-1),"")</f>
        <v/>
      </c>
      <c r="H9" s="11" t="str">
        <f aca="false">IFERROR(IF(OR($B$2="",3&gt;$B$4),"",INDEX(Purchases!$J:$J,MATCH($B$2&amp;"|"&amp;3,Purchases!$L:$L,0))),"")</f>
        <v/>
      </c>
      <c r="I9" s="11" t="str">
        <f aca="false">IFERROR(IF(OR($B$2="",3&gt;$B$4),"",INDEX(Purchases!$H:$H,MATCH($B$2&amp;"|"&amp;3,Purchases!$L:$L,0))),"")</f>
        <v/>
      </c>
    </row>
    <row r="10" customFormat="false" ht="15" hidden="false" customHeight="false" outlineLevel="0" collapsed="false">
      <c r="A10" s="17" t="str">
        <f aca="false">IF(OR($B$2="",4&gt;$B$4),"",4)</f>
        <v/>
      </c>
      <c r="B10" s="26" t="str">
        <f aca="false">IFERROR(IF(OR($B$2="",4&gt;$B$4),"",INDEX(Purchases!$A:$A,MATCH($B$2&amp;"|"&amp;4,Purchases!$L:$L,0))),"")</f>
        <v/>
      </c>
      <c r="C10" s="17" t="str">
        <f aca="false">IFERROR(IF(OR($B$2="",4&gt;$B$4),"",INDEX(Purchases!$B:$B,MATCH($B$2&amp;"|"&amp;4,Purchases!$L:$L,0))),"")</f>
        <v/>
      </c>
      <c r="D10" s="27" t="str">
        <f aca="false">IFERROR(IF(OR($B$2="",4&gt;$B$4),"",INDEX(Purchases!$E:$E,MATCH($B$2&amp;"|"&amp;4,Purchases!$L:$L,0))),"")</f>
        <v/>
      </c>
      <c r="E10" s="11" t="str">
        <f aca="false">IFERROR(IF(OR($B$2="",4&gt;$B$4),"",INDEX(Purchases!$G:$G,MATCH($B$2&amp;"|"&amp;4,Purchases!$L:$L,0))),"")</f>
        <v/>
      </c>
      <c r="F10" s="11" t="str">
        <f aca="false">IFERROR(IF(OR($B$2="",4&gt;$B$4),"",INDEX(Purchases!$I:$I,MATCH($B$2&amp;"|"&amp;4,Purchases!$L:$L,0))),"")</f>
        <v/>
      </c>
      <c r="G10" s="28" t="str">
        <f aca="false">IFERROR(IF(OR($F10="",$F9="",$F9=0),"",$F10/$F9-1),"")</f>
        <v/>
      </c>
      <c r="H10" s="11" t="str">
        <f aca="false">IFERROR(IF(OR($B$2="",4&gt;$B$4),"",INDEX(Purchases!$J:$J,MATCH($B$2&amp;"|"&amp;4,Purchases!$L:$L,0))),"")</f>
        <v/>
      </c>
      <c r="I10" s="11" t="str">
        <f aca="false">IFERROR(IF(OR($B$2="",4&gt;$B$4),"",INDEX(Purchases!$H:$H,MATCH($B$2&amp;"|"&amp;4,Purchases!$L:$L,0))),"")</f>
        <v/>
      </c>
    </row>
    <row r="11" customFormat="false" ht="15" hidden="false" customHeight="false" outlineLevel="0" collapsed="false">
      <c r="A11" s="17" t="str">
        <f aca="false">IF(OR($B$2="",5&gt;$B$4),"",5)</f>
        <v/>
      </c>
      <c r="B11" s="26" t="str">
        <f aca="false">IFERROR(IF(OR($B$2="",5&gt;$B$4),"",INDEX(Purchases!$A:$A,MATCH($B$2&amp;"|"&amp;5,Purchases!$L:$L,0))),"")</f>
        <v/>
      </c>
      <c r="C11" s="17" t="str">
        <f aca="false">IFERROR(IF(OR($B$2="",5&gt;$B$4),"",INDEX(Purchases!$B:$B,MATCH($B$2&amp;"|"&amp;5,Purchases!$L:$L,0))),"")</f>
        <v/>
      </c>
      <c r="D11" s="27" t="str">
        <f aca="false">IFERROR(IF(OR($B$2="",5&gt;$B$4),"",INDEX(Purchases!$E:$E,MATCH($B$2&amp;"|"&amp;5,Purchases!$L:$L,0))),"")</f>
        <v/>
      </c>
      <c r="E11" s="11" t="str">
        <f aca="false">IFERROR(IF(OR($B$2="",5&gt;$B$4),"",INDEX(Purchases!$G:$G,MATCH($B$2&amp;"|"&amp;5,Purchases!$L:$L,0))),"")</f>
        <v/>
      </c>
      <c r="F11" s="11" t="str">
        <f aca="false">IFERROR(IF(OR($B$2="",5&gt;$B$4),"",INDEX(Purchases!$I:$I,MATCH($B$2&amp;"|"&amp;5,Purchases!$L:$L,0))),"")</f>
        <v/>
      </c>
      <c r="G11" s="28" t="str">
        <f aca="false">IFERROR(IF(OR($F11="",$F10="",$F10=0),"",$F11/$F10-1),"")</f>
        <v/>
      </c>
      <c r="H11" s="11" t="str">
        <f aca="false">IFERROR(IF(OR($B$2="",5&gt;$B$4),"",INDEX(Purchases!$J:$J,MATCH($B$2&amp;"|"&amp;5,Purchases!$L:$L,0))),"")</f>
        <v/>
      </c>
      <c r="I11" s="11" t="str">
        <f aca="false">IFERROR(IF(OR($B$2="",5&gt;$B$4),"",INDEX(Purchases!$H:$H,MATCH($B$2&amp;"|"&amp;5,Purchases!$L:$L,0))),"")</f>
        <v/>
      </c>
    </row>
    <row r="12" customFormat="false" ht="15" hidden="false" customHeight="false" outlineLevel="0" collapsed="false">
      <c r="A12" s="17" t="str">
        <f aca="false">IF(OR($B$2="",6&gt;$B$4),"",6)</f>
        <v/>
      </c>
      <c r="B12" s="26" t="str">
        <f aca="false">IFERROR(IF(OR($B$2="",6&gt;$B$4),"",INDEX(Purchases!$A:$A,MATCH($B$2&amp;"|"&amp;6,Purchases!$L:$L,0))),"")</f>
        <v/>
      </c>
      <c r="C12" s="17" t="str">
        <f aca="false">IFERROR(IF(OR($B$2="",6&gt;$B$4),"",INDEX(Purchases!$B:$B,MATCH($B$2&amp;"|"&amp;6,Purchases!$L:$L,0))),"")</f>
        <v/>
      </c>
      <c r="D12" s="27" t="str">
        <f aca="false">IFERROR(IF(OR($B$2="",6&gt;$B$4),"",INDEX(Purchases!$E:$E,MATCH($B$2&amp;"|"&amp;6,Purchases!$L:$L,0))),"")</f>
        <v/>
      </c>
      <c r="E12" s="11" t="str">
        <f aca="false">IFERROR(IF(OR($B$2="",6&gt;$B$4),"",INDEX(Purchases!$G:$G,MATCH($B$2&amp;"|"&amp;6,Purchases!$L:$L,0))),"")</f>
        <v/>
      </c>
      <c r="F12" s="11" t="str">
        <f aca="false">IFERROR(IF(OR($B$2="",6&gt;$B$4),"",INDEX(Purchases!$I:$I,MATCH($B$2&amp;"|"&amp;6,Purchases!$L:$L,0))),"")</f>
        <v/>
      </c>
      <c r="G12" s="28" t="str">
        <f aca="false">IFERROR(IF(OR($F12="",$F11="",$F11=0),"",$F12/$F11-1),"")</f>
        <v/>
      </c>
      <c r="H12" s="11" t="str">
        <f aca="false">IFERROR(IF(OR($B$2="",6&gt;$B$4),"",INDEX(Purchases!$J:$J,MATCH($B$2&amp;"|"&amp;6,Purchases!$L:$L,0))),"")</f>
        <v/>
      </c>
      <c r="I12" s="11" t="str">
        <f aca="false">IFERROR(IF(OR($B$2="",6&gt;$B$4),"",INDEX(Purchases!$H:$H,MATCH($B$2&amp;"|"&amp;6,Purchases!$L:$L,0))),"")</f>
        <v/>
      </c>
    </row>
    <row r="13" customFormat="false" ht="15" hidden="false" customHeight="false" outlineLevel="0" collapsed="false">
      <c r="A13" s="17" t="str">
        <f aca="false">IF(OR($B$2="",7&gt;$B$4),"",7)</f>
        <v/>
      </c>
      <c r="B13" s="26" t="str">
        <f aca="false">IFERROR(IF(OR($B$2="",7&gt;$B$4),"",INDEX(Purchases!$A:$A,MATCH($B$2&amp;"|"&amp;7,Purchases!$L:$L,0))),"")</f>
        <v/>
      </c>
      <c r="C13" s="17" t="str">
        <f aca="false">IFERROR(IF(OR($B$2="",7&gt;$B$4),"",INDEX(Purchases!$B:$B,MATCH($B$2&amp;"|"&amp;7,Purchases!$L:$L,0))),"")</f>
        <v/>
      </c>
      <c r="D13" s="27" t="str">
        <f aca="false">IFERROR(IF(OR($B$2="",7&gt;$B$4),"",INDEX(Purchases!$E:$E,MATCH($B$2&amp;"|"&amp;7,Purchases!$L:$L,0))),"")</f>
        <v/>
      </c>
      <c r="E13" s="11" t="str">
        <f aca="false">IFERROR(IF(OR($B$2="",7&gt;$B$4),"",INDEX(Purchases!$G:$G,MATCH($B$2&amp;"|"&amp;7,Purchases!$L:$L,0))),"")</f>
        <v/>
      </c>
      <c r="F13" s="11" t="str">
        <f aca="false">IFERROR(IF(OR($B$2="",7&gt;$B$4),"",INDEX(Purchases!$I:$I,MATCH($B$2&amp;"|"&amp;7,Purchases!$L:$L,0))),"")</f>
        <v/>
      </c>
      <c r="G13" s="28" t="str">
        <f aca="false">IFERROR(IF(OR($F13="",$F12="",$F12=0),"",$F13/$F12-1),"")</f>
        <v/>
      </c>
      <c r="H13" s="11" t="str">
        <f aca="false">IFERROR(IF(OR($B$2="",7&gt;$B$4),"",INDEX(Purchases!$J:$J,MATCH($B$2&amp;"|"&amp;7,Purchases!$L:$L,0))),"")</f>
        <v/>
      </c>
      <c r="I13" s="11" t="str">
        <f aca="false">IFERROR(IF(OR($B$2="",7&gt;$B$4),"",INDEX(Purchases!$H:$H,MATCH($B$2&amp;"|"&amp;7,Purchases!$L:$L,0))),"")</f>
        <v/>
      </c>
    </row>
    <row r="14" customFormat="false" ht="15" hidden="false" customHeight="false" outlineLevel="0" collapsed="false">
      <c r="A14" s="17" t="str">
        <f aca="false">IF(OR($B$2="",8&gt;$B$4),"",8)</f>
        <v/>
      </c>
      <c r="B14" s="26" t="str">
        <f aca="false">IFERROR(IF(OR($B$2="",8&gt;$B$4),"",INDEX(Purchases!$A:$A,MATCH($B$2&amp;"|"&amp;8,Purchases!$L:$L,0))),"")</f>
        <v/>
      </c>
      <c r="C14" s="17" t="str">
        <f aca="false">IFERROR(IF(OR($B$2="",8&gt;$B$4),"",INDEX(Purchases!$B:$B,MATCH($B$2&amp;"|"&amp;8,Purchases!$L:$L,0))),"")</f>
        <v/>
      </c>
      <c r="D14" s="27" t="str">
        <f aca="false">IFERROR(IF(OR($B$2="",8&gt;$B$4),"",INDEX(Purchases!$E:$E,MATCH($B$2&amp;"|"&amp;8,Purchases!$L:$L,0))),"")</f>
        <v/>
      </c>
      <c r="E14" s="11" t="str">
        <f aca="false">IFERROR(IF(OR($B$2="",8&gt;$B$4),"",INDEX(Purchases!$G:$G,MATCH($B$2&amp;"|"&amp;8,Purchases!$L:$L,0))),"")</f>
        <v/>
      </c>
      <c r="F14" s="11" t="str">
        <f aca="false">IFERROR(IF(OR($B$2="",8&gt;$B$4),"",INDEX(Purchases!$I:$I,MATCH($B$2&amp;"|"&amp;8,Purchases!$L:$L,0))),"")</f>
        <v/>
      </c>
      <c r="G14" s="28" t="str">
        <f aca="false">IFERROR(IF(OR($F14="",$F13="",$F13=0),"",$F14/$F13-1),"")</f>
        <v/>
      </c>
      <c r="H14" s="11" t="str">
        <f aca="false">IFERROR(IF(OR($B$2="",8&gt;$B$4),"",INDEX(Purchases!$J:$J,MATCH($B$2&amp;"|"&amp;8,Purchases!$L:$L,0))),"")</f>
        <v/>
      </c>
      <c r="I14" s="11" t="str">
        <f aca="false">IFERROR(IF(OR($B$2="",8&gt;$B$4),"",INDEX(Purchases!$H:$H,MATCH($B$2&amp;"|"&amp;8,Purchases!$L:$L,0))),"")</f>
        <v/>
      </c>
    </row>
    <row r="15" customFormat="false" ht="15" hidden="false" customHeight="false" outlineLevel="0" collapsed="false">
      <c r="A15" s="17" t="str">
        <f aca="false">IF(OR($B$2="",9&gt;$B$4),"",9)</f>
        <v/>
      </c>
      <c r="B15" s="26" t="str">
        <f aca="false">IFERROR(IF(OR($B$2="",9&gt;$B$4),"",INDEX(Purchases!$A:$A,MATCH($B$2&amp;"|"&amp;9,Purchases!$L:$L,0))),"")</f>
        <v/>
      </c>
      <c r="C15" s="17" t="str">
        <f aca="false">IFERROR(IF(OR($B$2="",9&gt;$B$4),"",INDEX(Purchases!$B:$B,MATCH($B$2&amp;"|"&amp;9,Purchases!$L:$L,0))),"")</f>
        <v/>
      </c>
      <c r="D15" s="27" t="str">
        <f aca="false">IFERROR(IF(OR($B$2="",9&gt;$B$4),"",INDEX(Purchases!$E:$E,MATCH($B$2&amp;"|"&amp;9,Purchases!$L:$L,0))),"")</f>
        <v/>
      </c>
      <c r="E15" s="11" t="str">
        <f aca="false">IFERROR(IF(OR($B$2="",9&gt;$B$4),"",INDEX(Purchases!$G:$G,MATCH($B$2&amp;"|"&amp;9,Purchases!$L:$L,0))),"")</f>
        <v/>
      </c>
      <c r="F15" s="11" t="str">
        <f aca="false">IFERROR(IF(OR($B$2="",9&gt;$B$4),"",INDEX(Purchases!$I:$I,MATCH($B$2&amp;"|"&amp;9,Purchases!$L:$L,0))),"")</f>
        <v/>
      </c>
      <c r="G15" s="28" t="str">
        <f aca="false">IFERROR(IF(OR($F15="",$F14="",$F14=0),"",$F15/$F14-1),"")</f>
        <v/>
      </c>
      <c r="H15" s="11" t="str">
        <f aca="false">IFERROR(IF(OR($B$2="",9&gt;$B$4),"",INDEX(Purchases!$J:$J,MATCH($B$2&amp;"|"&amp;9,Purchases!$L:$L,0))),"")</f>
        <v/>
      </c>
      <c r="I15" s="11" t="str">
        <f aca="false">IFERROR(IF(OR($B$2="",9&gt;$B$4),"",INDEX(Purchases!$H:$H,MATCH($B$2&amp;"|"&amp;9,Purchases!$L:$L,0))),"")</f>
        <v/>
      </c>
    </row>
    <row r="16" customFormat="false" ht="15" hidden="false" customHeight="false" outlineLevel="0" collapsed="false">
      <c r="A16" s="17" t="str">
        <f aca="false">IF(OR($B$2="",10&gt;$B$4),"",10)</f>
        <v/>
      </c>
      <c r="B16" s="26" t="str">
        <f aca="false">IFERROR(IF(OR($B$2="",10&gt;$B$4),"",INDEX(Purchases!$A:$A,MATCH($B$2&amp;"|"&amp;10,Purchases!$L:$L,0))),"")</f>
        <v/>
      </c>
      <c r="C16" s="17" t="str">
        <f aca="false">IFERROR(IF(OR($B$2="",10&gt;$B$4),"",INDEX(Purchases!$B:$B,MATCH($B$2&amp;"|"&amp;10,Purchases!$L:$L,0))),"")</f>
        <v/>
      </c>
      <c r="D16" s="27" t="str">
        <f aca="false">IFERROR(IF(OR($B$2="",10&gt;$B$4),"",INDEX(Purchases!$E:$E,MATCH($B$2&amp;"|"&amp;10,Purchases!$L:$L,0))),"")</f>
        <v/>
      </c>
      <c r="E16" s="11" t="str">
        <f aca="false">IFERROR(IF(OR($B$2="",10&gt;$B$4),"",INDEX(Purchases!$G:$G,MATCH($B$2&amp;"|"&amp;10,Purchases!$L:$L,0))),"")</f>
        <v/>
      </c>
      <c r="F16" s="11" t="str">
        <f aca="false">IFERROR(IF(OR($B$2="",10&gt;$B$4),"",INDEX(Purchases!$I:$I,MATCH($B$2&amp;"|"&amp;10,Purchases!$L:$L,0))),"")</f>
        <v/>
      </c>
      <c r="G16" s="28" t="str">
        <f aca="false">IFERROR(IF(OR($F16="",$F15="",$F15=0),"",$F16/$F15-1),"")</f>
        <v/>
      </c>
      <c r="H16" s="11" t="str">
        <f aca="false">IFERROR(IF(OR($B$2="",10&gt;$B$4),"",INDEX(Purchases!$J:$J,MATCH($B$2&amp;"|"&amp;10,Purchases!$L:$L,0))),"")</f>
        <v/>
      </c>
      <c r="I16" s="11" t="str">
        <f aca="false">IFERROR(IF(OR($B$2="",10&gt;$B$4),"",INDEX(Purchases!$H:$H,MATCH($B$2&amp;"|"&amp;10,Purchases!$L:$L,0))),"")</f>
        <v/>
      </c>
    </row>
    <row r="17" customFormat="false" ht="15" hidden="false" customHeight="false" outlineLevel="0" collapsed="false">
      <c r="A17" s="17" t="str">
        <f aca="false">IF(OR($B$2="",11&gt;$B$4),"",11)</f>
        <v/>
      </c>
      <c r="B17" s="26" t="str">
        <f aca="false">IFERROR(IF(OR($B$2="",11&gt;$B$4),"",INDEX(Purchases!$A:$A,MATCH($B$2&amp;"|"&amp;11,Purchases!$L:$L,0))),"")</f>
        <v/>
      </c>
      <c r="C17" s="17" t="str">
        <f aca="false">IFERROR(IF(OR($B$2="",11&gt;$B$4),"",INDEX(Purchases!$B:$B,MATCH($B$2&amp;"|"&amp;11,Purchases!$L:$L,0))),"")</f>
        <v/>
      </c>
      <c r="D17" s="27" t="str">
        <f aca="false">IFERROR(IF(OR($B$2="",11&gt;$B$4),"",INDEX(Purchases!$E:$E,MATCH($B$2&amp;"|"&amp;11,Purchases!$L:$L,0))),"")</f>
        <v/>
      </c>
      <c r="E17" s="11" t="str">
        <f aca="false">IFERROR(IF(OR($B$2="",11&gt;$B$4),"",INDEX(Purchases!$G:$G,MATCH($B$2&amp;"|"&amp;11,Purchases!$L:$L,0))),"")</f>
        <v/>
      </c>
      <c r="F17" s="11" t="str">
        <f aca="false">IFERROR(IF(OR($B$2="",11&gt;$B$4),"",INDEX(Purchases!$I:$I,MATCH($B$2&amp;"|"&amp;11,Purchases!$L:$L,0))),"")</f>
        <v/>
      </c>
      <c r="G17" s="28" t="str">
        <f aca="false">IFERROR(IF(OR($F17="",$F16="",$F16=0),"",$F17/$F16-1),"")</f>
        <v/>
      </c>
      <c r="H17" s="11" t="str">
        <f aca="false">IFERROR(IF(OR($B$2="",11&gt;$B$4),"",INDEX(Purchases!$J:$J,MATCH($B$2&amp;"|"&amp;11,Purchases!$L:$L,0))),"")</f>
        <v/>
      </c>
      <c r="I17" s="11" t="str">
        <f aca="false">IFERROR(IF(OR($B$2="",11&gt;$B$4),"",INDEX(Purchases!$H:$H,MATCH($B$2&amp;"|"&amp;11,Purchases!$L:$L,0))),"")</f>
        <v/>
      </c>
    </row>
    <row r="18" customFormat="false" ht="15" hidden="false" customHeight="false" outlineLevel="0" collapsed="false">
      <c r="A18" s="17" t="str">
        <f aca="false">IF(OR($B$2="",12&gt;$B$4),"",12)</f>
        <v/>
      </c>
      <c r="B18" s="26" t="str">
        <f aca="false">IFERROR(IF(OR($B$2="",12&gt;$B$4),"",INDEX(Purchases!$A:$A,MATCH($B$2&amp;"|"&amp;12,Purchases!$L:$L,0))),"")</f>
        <v/>
      </c>
      <c r="C18" s="17" t="str">
        <f aca="false">IFERROR(IF(OR($B$2="",12&gt;$B$4),"",INDEX(Purchases!$B:$B,MATCH($B$2&amp;"|"&amp;12,Purchases!$L:$L,0))),"")</f>
        <v/>
      </c>
      <c r="D18" s="27" t="str">
        <f aca="false">IFERROR(IF(OR($B$2="",12&gt;$B$4),"",INDEX(Purchases!$E:$E,MATCH($B$2&amp;"|"&amp;12,Purchases!$L:$L,0))),"")</f>
        <v/>
      </c>
      <c r="E18" s="11" t="str">
        <f aca="false">IFERROR(IF(OR($B$2="",12&gt;$B$4),"",INDEX(Purchases!$G:$G,MATCH($B$2&amp;"|"&amp;12,Purchases!$L:$L,0))),"")</f>
        <v/>
      </c>
      <c r="F18" s="11" t="str">
        <f aca="false">IFERROR(IF(OR($B$2="",12&gt;$B$4),"",INDEX(Purchases!$I:$I,MATCH($B$2&amp;"|"&amp;12,Purchases!$L:$L,0))),"")</f>
        <v/>
      </c>
      <c r="G18" s="28" t="str">
        <f aca="false">IFERROR(IF(OR($F18="",$F17="",$F17=0),"",$F18/$F17-1),"")</f>
        <v/>
      </c>
      <c r="H18" s="11" t="str">
        <f aca="false">IFERROR(IF(OR($B$2="",12&gt;$B$4),"",INDEX(Purchases!$J:$J,MATCH($B$2&amp;"|"&amp;12,Purchases!$L:$L,0))),"")</f>
        <v/>
      </c>
      <c r="I18" s="11" t="str">
        <f aca="false">IFERROR(IF(OR($B$2="",12&gt;$B$4),"",INDEX(Purchases!$H:$H,MATCH($B$2&amp;"|"&amp;12,Purchases!$L:$L,0))),"")</f>
        <v/>
      </c>
    </row>
    <row r="19" customFormat="false" ht="15" hidden="false" customHeight="false" outlineLevel="0" collapsed="false">
      <c r="A19" s="17" t="str">
        <f aca="false">IF(OR($B$2="",13&gt;$B$4),"",13)</f>
        <v/>
      </c>
      <c r="B19" s="26" t="str">
        <f aca="false">IFERROR(IF(OR($B$2="",13&gt;$B$4),"",INDEX(Purchases!$A:$A,MATCH($B$2&amp;"|"&amp;13,Purchases!$L:$L,0))),"")</f>
        <v/>
      </c>
      <c r="C19" s="17" t="str">
        <f aca="false">IFERROR(IF(OR($B$2="",13&gt;$B$4),"",INDEX(Purchases!$B:$B,MATCH($B$2&amp;"|"&amp;13,Purchases!$L:$L,0))),"")</f>
        <v/>
      </c>
      <c r="D19" s="27" t="str">
        <f aca="false">IFERROR(IF(OR($B$2="",13&gt;$B$4),"",INDEX(Purchases!$E:$E,MATCH($B$2&amp;"|"&amp;13,Purchases!$L:$L,0))),"")</f>
        <v/>
      </c>
      <c r="E19" s="11" t="str">
        <f aca="false">IFERROR(IF(OR($B$2="",13&gt;$B$4),"",INDEX(Purchases!$G:$G,MATCH($B$2&amp;"|"&amp;13,Purchases!$L:$L,0))),"")</f>
        <v/>
      </c>
      <c r="F19" s="11" t="str">
        <f aca="false">IFERROR(IF(OR($B$2="",13&gt;$B$4),"",INDEX(Purchases!$I:$I,MATCH($B$2&amp;"|"&amp;13,Purchases!$L:$L,0))),"")</f>
        <v/>
      </c>
      <c r="G19" s="28" t="str">
        <f aca="false">IFERROR(IF(OR($F19="",$F18="",$F18=0),"",$F19/$F18-1),"")</f>
        <v/>
      </c>
      <c r="H19" s="11" t="str">
        <f aca="false">IFERROR(IF(OR($B$2="",13&gt;$B$4),"",INDEX(Purchases!$J:$J,MATCH($B$2&amp;"|"&amp;13,Purchases!$L:$L,0))),"")</f>
        <v/>
      </c>
      <c r="I19" s="11" t="str">
        <f aca="false">IFERROR(IF(OR($B$2="",13&gt;$B$4),"",INDEX(Purchases!$H:$H,MATCH($B$2&amp;"|"&amp;13,Purchases!$L:$L,0))),"")</f>
        <v/>
      </c>
    </row>
    <row r="20" customFormat="false" ht="15" hidden="false" customHeight="false" outlineLevel="0" collapsed="false">
      <c r="A20" s="17" t="str">
        <f aca="false">IF(OR($B$2="",14&gt;$B$4),"",14)</f>
        <v/>
      </c>
      <c r="B20" s="26" t="str">
        <f aca="false">IFERROR(IF(OR($B$2="",14&gt;$B$4),"",INDEX(Purchases!$A:$A,MATCH($B$2&amp;"|"&amp;14,Purchases!$L:$L,0))),"")</f>
        <v/>
      </c>
      <c r="C20" s="17" t="str">
        <f aca="false">IFERROR(IF(OR($B$2="",14&gt;$B$4),"",INDEX(Purchases!$B:$B,MATCH($B$2&amp;"|"&amp;14,Purchases!$L:$L,0))),"")</f>
        <v/>
      </c>
      <c r="D20" s="27" t="str">
        <f aca="false">IFERROR(IF(OR($B$2="",14&gt;$B$4),"",INDEX(Purchases!$E:$E,MATCH($B$2&amp;"|"&amp;14,Purchases!$L:$L,0))),"")</f>
        <v/>
      </c>
      <c r="E20" s="11" t="str">
        <f aca="false">IFERROR(IF(OR($B$2="",14&gt;$B$4),"",INDEX(Purchases!$G:$G,MATCH($B$2&amp;"|"&amp;14,Purchases!$L:$L,0))),"")</f>
        <v/>
      </c>
      <c r="F20" s="11" t="str">
        <f aca="false">IFERROR(IF(OR($B$2="",14&gt;$B$4),"",INDEX(Purchases!$I:$I,MATCH($B$2&amp;"|"&amp;14,Purchases!$L:$L,0))),"")</f>
        <v/>
      </c>
      <c r="G20" s="28" t="str">
        <f aca="false">IFERROR(IF(OR($F20="",$F19="",$F19=0),"",$F20/$F19-1),"")</f>
        <v/>
      </c>
      <c r="H20" s="11" t="str">
        <f aca="false">IFERROR(IF(OR($B$2="",14&gt;$B$4),"",INDEX(Purchases!$J:$J,MATCH($B$2&amp;"|"&amp;14,Purchases!$L:$L,0))),"")</f>
        <v/>
      </c>
      <c r="I20" s="11" t="str">
        <f aca="false">IFERROR(IF(OR($B$2="",14&gt;$B$4),"",INDEX(Purchases!$H:$H,MATCH($B$2&amp;"|"&amp;14,Purchases!$L:$L,0))),"")</f>
        <v/>
      </c>
    </row>
    <row r="21" customFormat="false" ht="15" hidden="false" customHeight="false" outlineLevel="0" collapsed="false">
      <c r="A21" s="17" t="str">
        <f aca="false">IF(OR($B$2="",15&gt;$B$4),"",15)</f>
        <v/>
      </c>
      <c r="B21" s="26" t="str">
        <f aca="false">IFERROR(IF(OR($B$2="",15&gt;$B$4),"",INDEX(Purchases!$A:$A,MATCH($B$2&amp;"|"&amp;15,Purchases!$L:$L,0))),"")</f>
        <v/>
      </c>
      <c r="C21" s="17" t="str">
        <f aca="false">IFERROR(IF(OR($B$2="",15&gt;$B$4),"",INDEX(Purchases!$B:$B,MATCH($B$2&amp;"|"&amp;15,Purchases!$L:$L,0))),"")</f>
        <v/>
      </c>
      <c r="D21" s="27" t="str">
        <f aca="false">IFERROR(IF(OR($B$2="",15&gt;$B$4),"",INDEX(Purchases!$E:$E,MATCH($B$2&amp;"|"&amp;15,Purchases!$L:$L,0))),"")</f>
        <v/>
      </c>
      <c r="E21" s="11" t="str">
        <f aca="false">IFERROR(IF(OR($B$2="",15&gt;$B$4),"",INDEX(Purchases!$G:$G,MATCH($B$2&amp;"|"&amp;15,Purchases!$L:$L,0))),"")</f>
        <v/>
      </c>
      <c r="F21" s="11" t="str">
        <f aca="false">IFERROR(IF(OR($B$2="",15&gt;$B$4),"",INDEX(Purchases!$I:$I,MATCH($B$2&amp;"|"&amp;15,Purchases!$L:$L,0))),"")</f>
        <v/>
      </c>
      <c r="G21" s="28" t="str">
        <f aca="false">IFERROR(IF(OR($F21="",$F20="",$F20=0),"",$F21/$F20-1),"")</f>
        <v/>
      </c>
      <c r="H21" s="11" t="str">
        <f aca="false">IFERROR(IF(OR($B$2="",15&gt;$B$4),"",INDEX(Purchases!$J:$J,MATCH($B$2&amp;"|"&amp;15,Purchases!$L:$L,0))),"")</f>
        <v/>
      </c>
      <c r="I21" s="11" t="str">
        <f aca="false">IFERROR(IF(OR($B$2="",15&gt;$B$4),"",INDEX(Purchases!$H:$H,MATCH($B$2&amp;"|"&amp;15,Purchases!$L:$L,0))),"")</f>
        <v/>
      </c>
    </row>
    <row r="22" customFormat="false" ht="15" hidden="false" customHeight="false" outlineLevel="0" collapsed="false">
      <c r="A22" s="17" t="str">
        <f aca="false">IF(OR($B$2="",16&gt;$B$4),"",16)</f>
        <v/>
      </c>
      <c r="B22" s="26" t="str">
        <f aca="false">IFERROR(IF(OR($B$2="",16&gt;$B$4),"",INDEX(Purchases!$A:$A,MATCH($B$2&amp;"|"&amp;16,Purchases!$L:$L,0))),"")</f>
        <v/>
      </c>
      <c r="C22" s="17" t="str">
        <f aca="false">IFERROR(IF(OR($B$2="",16&gt;$B$4),"",INDEX(Purchases!$B:$B,MATCH($B$2&amp;"|"&amp;16,Purchases!$L:$L,0))),"")</f>
        <v/>
      </c>
      <c r="D22" s="27" t="str">
        <f aca="false">IFERROR(IF(OR($B$2="",16&gt;$B$4),"",INDEX(Purchases!$E:$E,MATCH($B$2&amp;"|"&amp;16,Purchases!$L:$L,0))),"")</f>
        <v/>
      </c>
      <c r="E22" s="11" t="str">
        <f aca="false">IFERROR(IF(OR($B$2="",16&gt;$B$4),"",INDEX(Purchases!$G:$G,MATCH($B$2&amp;"|"&amp;16,Purchases!$L:$L,0))),"")</f>
        <v/>
      </c>
      <c r="F22" s="11" t="str">
        <f aca="false">IFERROR(IF(OR($B$2="",16&gt;$B$4),"",INDEX(Purchases!$I:$I,MATCH($B$2&amp;"|"&amp;16,Purchases!$L:$L,0))),"")</f>
        <v/>
      </c>
      <c r="G22" s="28" t="str">
        <f aca="false">IFERROR(IF(OR($F22="",$F21="",$F21=0),"",$F22/$F21-1),"")</f>
        <v/>
      </c>
      <c r="H22" s="11" t="str">
        <f aca="false">IFERROR(IF(OR($B$2="",16&gt;$B$4),"",INDEX(Purchases!$J:$J,MATCH($B$2&amp;"|"&amp;16,Purchases!$L:$L,0))),"")</f>
        <v/>
      </c>
      <c r="I22" s="11" t="str">
        <f aca="false">IFERROR(IF(OR($B$2="",16&gt;$B$4),"",INDEX(Purchases!$H:$H,MATCH($B$2&amp;"|"&amp;16,Purchases!$L:$L,0))),"")</f>
        <v/>
      </c>
    </row>
    <row r="23" customFormat="false" ht="15" hidden="false" customHeight="false" outlineLevel="0" collapsed="false">
      <c r="A23" s="17" t="str">
        <f aca="false">IF(OR($B$2="",17&gt;$B$4),"",17)</f>
        <v/>
      </c>
      <c r="B23" s="26" t="str">
        <f aca="false">IFERROR(IF(OR($B$2="",17&gt;$B$4),"",INDEX(Purchases!$A:$A,MATCH($B$2&amp;"|"&amp;17,Purchases!$L:$L,0))),"")</f>
        <v/>
      </c>
      <c r="C23" s="17" t="str">
        <f aca="false">IFERROR(IF(OR($B$2="",17&gt;$B$4),"",INDEX(Purchases!$B:$B,MATCH($B$2&amp;"|"&amp;17,Purchases!$L:$L,0))),"")</f>
        <v/>
      </c>
      <c r="D23" s="27" t="str">
        <f aca="false">IFERROR(IF(OR($B$2="",17&gt;$B$4),"",INDEX(Purchases!$E:$E,MATCH($B$2&amp;"|"&amp;17,Purchases!$L:$L,0))),"")</f>
        <v/>
      </c>
      <c r="E23" s="11" t="str">
        <f aca="false">IFERROR(IF(OR($B$2="",17&gt;$B$4),"",INDEX(Purchases!$G:$G,MATCH($B$2&amp;"|"&amp;17,Purchases!$L:$L,0))),"")</f>
        <v/>
      </c>
      <c r="F23" s="11" t="str">
        <f aca="false">IFERROR(IF(OR($B$2="",17&gt;$B$4),"",INDEX(Purchases!$I:$I,MATCH($B$2&amp;"|"&amp;17,Purchases!$L:$L,0))),"")</f>
        <v/>
      </c>
      <c r="G23" s="28" t="str">
        <f aca="false">IFERROR(IF(OR($F23="",$F22="",$F22=0),"",$F23/$F22-1),"")</f>
        <v/>
      </c>
      <c r="H23" s="11" t="str">
        <f aca="false">IFERROR(IF(OR($B$2="",17&gt;$B$4),"",INDEX(Purchases!$J:$J,MATCH($B$2&amp;"|"&amp;17,Purchases!$L:$L,0))),"")</f>
        <v/>
      </c>
      <c r="I23" s="11" t="str">
        <f aca="false">IFERROR(IF(OR($B$2="",17&gt;$B$4),"",INDEX(Purchases!$H:$H,MATCH($B$2&amp;"|"&amp;17,Purchases!$L:$L,0))),"")</f>
        <v/>
      </c>
    </row>
    <row r="24" customFormat="false" ht="15" hidden="false" customHeight="false" outlineLevel="0" collapsed="false">
      <c r="A24" s="17" t="str">
        <f aca="false">IF(OR($B$2="",18&gt;$B$4),"",18)</f>
        <v/>
      </c>
      <c r="B24" s="26" t="str">
        <f aca="false">IFERROR(IF(OR($B$2="",18&gt;$B$4),"",INDEX(Purchases!$A:$A,MATCH($B$2&amp;"|"&amp;18,Purchases!$L:$L,0))),"")</f>
        <v/>
      </c>
      <c r="C24" s="17" t="str">
        <f aca="false">IFERROR(IF(OR($B$2="",18&gt;$B$4),"",INDEX(Purchases!$B:$B,MATCH($B$2&amp;"|"&amp;18,Purchases!$L:$L,0))),"")</f>
        <v/>
      </c>
      <c r="D24" s="27" t="str">
        <f aca="false">IFERROR(IF(OR($B$2="",18&gt;$B$4),"",INDEX(Purchases!$E:$E,MATCH($B$2&amp;"|"&amp;18,Purchases!$L:$L,0))),"")</f>
        <v/>
      </c>
      <c r="E24" s="11" t="str">
        <f aca="false">IFERROR(IF(OR($B$2="",18&gt;$B$4),"",INDEX(Purchases!$G:$G,MATCH($B$2&amp;"|"&amp;18,Purchases!$L:$L,0))),"")</f>
        <v/>
      </c>
      <c r="F24" s="11" t="str">
        <f aca="false">IFERROR(IF(OR($B$2="",18&gt;$B$4),"",INDEX(Purchases!$I:$I,MATCH($B$2&amp;"|"&amp;18,Purchases!$L:$L,0))),"")</f>
        <v/>
      </c>
      <c r="G24" s="28" t="str">
        <f aca="false">IFERROR(IF(OR($F24="",$F23="",$F23=0),"",$F24/$F23-1),"")</f>
        <v/>
      </c>
      <c r="H24" s="11" t="str">
        <f aca="false">IFERROR(IF(OR($B$2="",18&gt;$B$4),"",INDEX(Purchases!$J:$J,MATCH($B$2&amp;"|"&amp;18,Purchases!$L:$L,0))),"")</f>
        <v/>
      </c>
      <c r="I24" s="11" t="str">
        <f aca="false">IFERROR(IF(OR($B$2="",18&gt;$B$4),"",INDEX(Purchases!$H:$H,MATCH($B$2&amp;"|"&amp;18,Purchases!$L:$L,0))),"")</f>
        <v/>
      </c>
    </row>
    <row r="25" customFormat="false" ht="15" hidden="false" customHeight="false" outlineLevel="0" collapsed="false">
      <c r="A25" s="17" t="str">
        <f aca="false">IF(OR($B$2="",19&gt;$B$4),"",19)</f>
        <v/>
      </c>
      <c r="B25" s="26" t="str">
        <f aca="false">IFERROR(IF(OR($B$2="",19&gt;$B$4),"",INDEX(Purchases!$A:$A,MATCH($B$2&amp;"|"&amp;19,Purchases!$L:$L,0))),"")</f>
        <v/>
      </c>
      <c r="C25" s="17" t="str">
        <f aca="false">IFERROR(IF(OR($B$2="",19&gt;$B$4),"",INDEX(Purchases!$B:$B,MATCH($B$2&amp;"|"&amp;19,Purchases!$L:$L,0))),"")</f>
        <v/>
      </c>
      <c r="D25" s="27" t="str">
        <f aca="false">IFERROR(IF(OR($B$2="",19&gt;$B$4),"",INDEX(Purchases!$E:$E,MATCH($B$2&amp;"|"&amp;19,Purchases!$L:$L,0))),"")</f>
        <v/>
      </c>
      <c r="E25" s="11" t="str">
        <f aca="false">IFERROR(IF(OR($B$2="",19&gt;$B$4),"",INDEX(Purchases!$G:$G,MATCH($B$2&amp;"|"&amp;19,Purchases!$L:$L,0))),"")</f>
        <v/>
      </c>
      <c r="F25" s="11" t="str">
        <f aca="false">IFERROR(IF(OR($B$2="",19&gt;$B$4),"",INDEX(Purchases!$I:$I,MATCH($B$2&amp;"|"&amp;19,Purchases!$L:$L,0))),"")</f>
        <v/>
      </c>
      <c r="G25" s="28" t="str">
        <f aca="false">IFERROR(IF(OR($F25="",$F24="",$F24=0),"",$F25/$F24-1),"")</f>
        <v/>
      </c>
      <c r="H25" s="11" t="str">
        <f aca="false">IFERROR(IF(OR($B$2="",19&gt;$B$4),"",INDEX(Purchases!$J:$J,MATCH($B$2&amp;"|"&amp;19,Purchases!$L:$L,0))),"")</f>
        <v/>
      </c>
      <c r="I25" s="11" t="str">
        <f aca="false">IFERROR(IF(OR($B$2="",19&gt;$B$4),"",INDEX(Purchases!$H:$H,MATCH($B$2&amp;"|"&amp;19,Purchases!$L:$L,0))),"")</f>
        <v/>
      </c>
    </row>
    <row r="26" customFormat="false" ht="15" hidden="false" customHeight="false" outlineLevel="0" collapsed="false">
      <c r="A26" s="17" t="str">
        <f aca="false">IF(OR($B$2="",20&gt;$B$4),"",20)</f>
        <v/>
      </c>
      <c r="B26" s="26" t="str">
        <f aca="false">IFERROR(IF(OR($B$2="",20&gt;$B$4),"",INDEX(Purchases!$A:$A,MATCH($B$2&amp;"|"&amp;20,Purchases!$L:$L,0))),"")</f>
        <v/>
      </c>
      <c r="C26" s="17" t="str">
        <f aca="false">IFERROR(IF(OR($B$2="",20&gt;$B$4),"",INDEX(Purchases!$B:$B,MATCH($B$2&amp;"|"&amp;20,Purchases!$L:$L,0))),"")</f>
        <v/>
      </c>
      <c r="D26" s="27" t="str">
        <f aca="false">IFERROR(IF(OR($B$2="",20&gt;$B$4),"",INDEX(Purchases!$E:$E,MATCH($B$2&amp;"|"&amp;20,Purchases!$L:$L,0))),"")</f>
        <v/>
      </c>
      <c r="E26" s="11" t="str">
        <f aca="false">IFERROR(IF(OR($B$2="",20&gt;$B$4),"",INDEX(Purchases!$G:$G,MATCH($B$2&amp;"|"&amp;20,Purchases!$L:$L,0))),"")</f>
        <v/>
      </c>
      <c r="F26" s="11" t="str">
        <f aca="false">IFERROR(IF(OR($B$2="",20&gt;$B$4),"",INDEX(Purchases!$I:$I,MATCH($B$2&amp;"|"&amp;20,Purchases!$L:$L,0))),"")</f>
        <v/>
      </c>
      <c r="G26" s="28" t="str">
        <f aca="false">IFERROR(IF(OR($F26="",$F25="",$F25=0),"",$F26/$F25-1),"")</f>
        <v/>
      </c>
      <c r="H26" s="11" t="str">
        <f aca="false">IFERROR(IF(OR($B$2="",20&gt;$B$4),"",INDEX(Purchases!$J:$J,MATCH($B$2&amp;"|"&amp;20,Purchases!$L:$L,0))),"")</f>
        <v/>
      </c>
      <c r="I26" s="11" t="str">
        <f aca="false">IFERROR(IF(OR($B$2="",20&gt;$B$4),"",INDEX(Purchases!$H:$H,MATCH($B$2&amp;"|"&amp;20,Purchases!$L:$L,0))),"")</f>
        <v/>
      </c>
    </row>
    <row r="27" customFormat="false" ht="15" hidden="false" customHeight="false" outlineLevel="0" collapsed="false">
      <c r="A27" s="17" t="str">
        <f aca="false">IF(OR($B$2="",21&gt;$B$4),"",21)</f>
        <v/>
      </c>
      <c r="B27" s="26" t="str">
        <f aca="false">IFERROR(IF(OR($B$2="",21&gt;$B$4),"",INDEX(Purchases!$A:$A,MATCH($B$2&amp;"|"&amp;21,Purchases!$L:$L,0))),"")</f>
        <v/>
      </c>
      <c r="C27" s="17" t="str">
        <f aca="false">IFERROR(IF(OR($B$2="",21&gt;$B$4),"",INDEX(Purchases!$B:$B,MATCH($B$2&amp;"|"&amp;21,Purchases!$L:$L,0))),"")</f>
        <v/>
      </c>
      <c r="D27" s="27" t="str">
        <f aca="false">IFERROR(IF(OR($B$2="",21&gt;$B$4),"",INDEX(Purchases!$E:$E,MATCH($B$2&amp;"|"&amp;21,Purchases!$L:$L,0))),"")</f>
        <v/>
      </c>
      <c r="E27" s="11" t="str">
        <f aca="false">IFERROR(IF(OR($B$2="",21&gt;$B$4),"",INDEX(Purchases!$G:$G,MATCH($B$2&amp;"|"&amp;21,Purchases!$L:$L,0))),"")</f>
        <v/>
      </c>
      <c r="F27" s="11" t="str">
        <f aca="false">IFERROR(IF(OR($B$2="",21&gt;$B$4),"",INDEX(Purchases!$I:$I,MATCH($B$2&amp;"|"&amp;21,Purchases!$L:$L,0))),"")</f>
        <v/>
      </c>
      <c r="G27" s="28" t="str">
        <f aca="false">IFERROR(IF(OR($F27="",$F26="",$F26=0),"",$F27/$F26-1),"")</f>
        <v/>
      </c>
      <c r="H27" s="11" t="str">
        <f aca="false">IFERROR(IF(OR($B$2="",21&gt;$B$4),"",INDEX(Purchases!$J:$J,MATCH($B$2&amp;"|"&amp;21,Purchases!$L:$L,0))),"")</f>
        <v/>
      </c>
      <c r="I27" s="11" t="str">
        <f aca="false">IFERROR(IF(OR($B$2="",21&gt;$B$4),"",INDEX(Purchases!$H:$H,MATCH($B$2&amp;"|"&amp;21,Purchases!$L:$L,0))),"")</f>
        <v/>
      </c>
    </row>
    <row r="28" customFormat="false" ht="15" hidden="false" customHeight="false" outlineLevel="0" collapsed="false">
      <c r="A28" s="17" t="str">
        <f aca="false">IF(OR($B$2="",22&gt;$B$4),"",22)</f>
        <v/>
      </c>
      <c r="B28" s="26" t="str">
        <f aca="false">IFERROR(IF(OR($B$2="",22&gt;$B$4),"",INDEX(Purchases!$A:$A,MATCH($B$2&amp;"|"&amp;22,Purchases!$L:$L,0))),"")</f>
        <v/>
      </c>
      <c r="C28" s="17" t="str">
        <f aca="false">IFERROR(IF(OR($B$2="",22&gt;$B$4),"",INDEX(Purchases!$B:$B,MATCH($B$2&amp;"|"&amp;22,Purchases!$L:$L,0))),"")</f>
        <v/>
      </c>
      <c r="D28" s="27" t="str">
        <f aca="false">IFERROR(IF(OR($B$2="",22&gt;$B$4),"",INDEX(Purchases!$E:$E,MATCH($B$2&amp;"|"&amp;22,Purchases!$L:$L,0))),"")</f>
        <v/>
      </c>
      <c r="E28" s="11" t="str">
        <f aca="false">IFERROR(IF(OR($B$2="",22&gt;$B$4),"",INDEX(Purchases!$G:$G,MATCH($B$2&amp;"|"&amp;22,Purchases!$L:$L,0))),"")</f>
        <v/>
      </c>
      <c r="F28" s="11" t="str">
        <f aca="false">IFERROR(IF(OR($B$2="",22&gt;$B$4),"",INDEX(Purchases!$I:$I,MATCH($B$2&amp;"|"&amp;22,Purchases!$L:$L,0))),"")</f>
        <v/>
      </c>
      <c r="G28" s="28" t="str">
        <f aca="false">IFERROR(IF(OR($F28="",$F27="",$F27=0),"",$F28/$F27-1),"")</f>
        <v/>
      </c>
      <c r="H28" s="11" t="str">
        <f aca="false">IFERROR(IF(OR($B$2="",22&gt;$B$4),"",INDEX(Purchases!$J:$J,MATCH($B$2&amp;"|"&amp;22,Purchases!$L:$L,0))),"")</f>
        <v/>
      </c>
      <c r="I28" s="11" t="str">
        <f aca="false">IFERROR(IF(OR($B$2="",22&gt;$B$4),"",INDEX(Purchases!$H:$H,MATCH($B$2&amp;"|"&amp;22,Purchases!$L:$L,0))),"")</f>
        <v/>
      </c>
    </row>
    <row r="29" customFormat="false" ht="15" hidden="false" customHeight="false" outlineLevel="0" collapsed="false">
      <c r="A29" s="17" t="str">
        <f aca="false">IF(OR($B$2="",23&gt;$B$4),"",23)</f>
        <v/>
      </c>
      <c r="B29" s="26" t="str">
        <f aca="false">IFERROR(IF(OR($B$2="",23&gt;$B$4),"",INDEX(Purchases!$A:$A,MATCH($B$2&amp;"|"&amp;23,Purchases!$L:$L,0))),"")</f>
        <v/>
      </c>
      <c r="C29" s="17" t="str">
        <f aca="false">IFERROR(IF(OR($B$2="",23&gt;$B$4),"",INDEX(Purchases!$B:$B,MATCH($B$2&amp;"|"&amp;23,Purchases!$L:$L,0))),"")</f>
        <v/>
      </c>
      <c r="D29" s="27" t="str">
        <f aca="false">IFERROR(IF(OR($B$2="",23&gt;$B$4),"",INDEX(Purchases!$E:$E,MATCH($B$2&amp;"|"&amp;23,Purchases!$L:$L,0))),"")</f>
        <v/>
      </c>
      <c r="E29" s="11" t="str">
        <f aca="false">IFERROR(IF(OR($B$2="",23&gt;$B$4),"",INDEX(Purchases!$G:$G,MATCH($B$2&amp;"|"&amp;23,Purchases!$L:$L,0))),"")</f>
        <v/>
      </c>
      <c r="F29" s="11" t="str">
        <f aca="false">IFERROR(IF(OR($B$2="",23&gt;$B$4),"",INDEX(Purchases!$I:$I,MATCH($B$2&amp;"|"&amp;23,Purchases!$L:$L,0))),"")</f>
        <v/>
      </c>
      <c r="G29" s="28" t="str">
        <f aca="false">IFERROR(IF(OR($F29="",$F28="",$F28=0),"",$F29/$F28-1),"")</f>
        <v/>
      </c>
      <c r="H29" s="11" t="str">
        <f aca="false">IFERROR(IF(OR($B$2="",23&gt;$B$4),"",INDEX(Purchases!$J:$J,MATCH($B$2&amp;"|"&amp;23,Purchases!$L:$L,0))),"")</f>
        <v/>
      </c>
      <c r="I29" s="11" t="str">
        <f aca="false">IFERROR(IF(OR($B$2="",23&gt;$B$4),"",INDEX(Purchases!$H:$H,MATCH($B$2&amp;"|"&amp;23,Purchases!$L:$L,0))),"")</f>
        <v/>
      </c>
    </row>
    <row r="30" customFormat="false" ht="15" hidden="false" customHeight="false" outlineLevel="0" collapsed="false">
      <c r="A30" s="17" t="str">
        <f aca="false">IF(OR($B$2="",24&gt;$B$4),"",24)</f>
        <v/>
      </c>
      <c r="B30" s="26" t="str">
        <f aca="false">IFERROR(IF(OR($B$2="",24&gt;$B$4),"",INDEX(Purchases!$A:$A,MATCH($B$2&amp;"|"&amp;24,Purchases!$L:$L,0))),"")</f>
        <v/>
      </c>
      <c r="C30" s="17" t="str">
        <f aca="false">IFERROR(IF(OR($B$2="",24&gt;$B$4),"",INDEX(Purchases!$B:$B,MATCH($B$2&amp;"|"&amp;24,Purchases!$L:$L,0))),"")</f>
        <v/>
      </c>
      <c r="D30" s="27" t="str">
        <f aca="false">IFERROR(IF(OR($B$2="",24&gt;$B$4),"",INDEX(Purchases!$E:$E,MATCH($B$2&amp;"|"&amp;24,Purchases!$L:$L,0))),"")</f>
        <v/>
      </c>
      <c r="E30" s="11" t="str">
        <f aca="false">IFERROR(IF(OR($B$2="",24&gt;$B$4),"",INDEX(Purchases!$G:$G,MATCH($B$2&amp;"|"&amp;24,Purchases!$L:$L,0))),"")</f>
        <v/>
      </c>
      <c r="F30" s="11" t="str">
        <f aca="false">IFERROR(IF(OR($B$2="",24&gt;$B$4),"",INDEX(Purchases!$I:$I,MATCH($B$2&amp;"|"&amp;24,Purchases!$L:$L,0))),"")</f>
        <v/>
      </c>
      <c r="G30" s="28" t="str">
        <f aca="false">IFERROR(IF(OR($F30="",$F29="",$F29=0),"",$F30/$F29-1),"")</f>
        <v/>
      </c>
      <c r="H30" s="11" t="str">
        <f aca="false">IFERROR(IF(OR($B$2="",24&gt;$B$4),"",INDEX(Purchases!$J:$J,MATCH($B$2&amp;"|"&amp;24,Purchases!$L:$L,0))),"")</f>
        <v/>
      </c>
      <c r="I30" s="11" t="str">
        <f aca="false">IFERROR(IF(OR($B$2="",24&gt;$B$4),"",INDEX(Purchases!$H:$H,MATCH($B$2&amp;"|"&amp;24,Purchases!$L:$L,0))),"")</f>
        <v/>
      </c>
    </row>
    <row r="31" customFormat="false" ht="15" hidden="false" customHeight="false" outlineLevel="0" collapsed="false">
      <c r="A31" s="17" t="str">
        <f aca="false">IF(OR($B$2="",25&gt;$B$4),"",25)</f>
        <v/>
      </c>
      <c r="B31" s="26" t="str">
        <f aca="false">IFERROR(IF(OR($B$2="",25&gt;$B$4),"",INDEX(Purchases!$A:$A,MATCH($B$2&amp;"|"&amp;25,Purchases!$L:$L,0))),"")</f>
        <v/>
      </c>
      <c r="C31" s="17" t="str">
        <f aca="false">IFERROR(IF(OR($B$2="",25&gt;$B$4),"",INDEX(Purchases!$B:$B,MATCH($B$2&amp;"|"&amp;25,Purchases!$L:$L,0))),"")</f>
        <v/>
      </c>
      <c r="D31" s="27" t="str">
        <f aca="false">IFERROR(IF(OR($B$2="",25&gt;$B$4),"",INDEX(Purchases!$E:$E,MATCH($B$2&amp;"|"&amp;25,Purchases!$L:$L,0))),"")</f>
        <v/>
      </c>
      <c r="E31" s="11" t="str">
        <f aca="false">IFERROR(IF(OR($B$2="",25&gt;$B$4),"",INDEX(Purchases!$G:$G,MATCH($B$2&amp;"|"&amp;25,Purchases!$L:$L,0))),"")</f>
        <v/>
      </c>
      <c r="F31" s="11" t="str">
        <f aca="false">IFERROR(IF(OR($B$2="",25&gt;$B$4),"",INDEX(Purchases!$I:$I,MATCH($B$2&amp;"|"&amp;25,Purchases!$L:$L,0))),"")</f>
        <v/>
      </c>
      <c r="G31" s="28" t="str">
        <f aca="false">IFERROR(IF(OR($F31="",$F30="",$F30=0),"",$F31/$F30-1),"")</f>
        <v/>
      </c>
      <c r="H31" s="11" t="str">
        <f aca="false">IFERROR(IF(OR($B$2="",25&gt;$B$4),"",INDEX(Purchases!$J:$J,MATCH($B$2&amp;"|"&amp;25,Purchases!$L:$L,0))),"")</f>
        <v/>
      </c>
      <c r="I31" s="11" t="str">
        <f aca="false">IFERROR(IF(OR($B$2="",25&gt;$B$4),"",INDEX(Purchases!$H:$H,MATCH($B$2&amp;"|"&amp;25,Purchases!$L:$L,0))),"")</f>
        <v/>
      </c>
    </row>
    <row r="32" customFormat="false" ht="15" hidden="false" customHeight="false" outlineLevel="0" collapsed="false">
      <c r="A32" s="17" t="str">
        <f aca="false">IF(OR($B$2="",26&gt;$B$4),"",26)</f>
        <v/>
      </c>
      <c r="B32" s="26" t="str">
        <f aca="false">IFERROR(IF(OR($B$2="",26&gt;$B$4),"",INDEX(Purchases!$A:$A,MATCH($B$2&amp;"|"&amp;26,Purchases!$L:$L,0))),"")</f>
        <v/>
      </c>
      <c r="C32" s="17" t="str">
        <f aca="false">IFERROR(IF(OR($B$2="",26&gt;$B$4),"",INDEX(Purchases!$B:$B,MATCH($B$2&amp;"|"&amp;26,Purchases!$L:$L,0))),"")</f>
        <v/>
      </c>
      <c r="D32" s="27" t="str">
        <f aca="false">IFERROR(IF(OR($B$2="",26&gt;$B$4),"",INDEX(Purchases!$E:$E,MATCH($B$2&amp;"|"&amp;26,Purchases!$L:$L,0))),"")</f>
        <v/>
      </c>
      <c r="E32" s="11" t="str">
        <f aca="false">IFERROR(IF(OR($B$2="",26&gt;$B$4),"",INDEX(Purchases!$G:$G,MATCH($B$2&amp;"|"&amp;26,Purchases!$L:$L,0))),"")</f>
        <v/>
      </c>
      <c r="F32" s="11" t="str">
        <f aca="false">IFERROR(IF(OR($B$2="",26&gt;$B$4),"",INDEX(Purchases!$I:$I,MATCH($B$2&amp;"|"&amp;26,Purchases!$L:$L,0))),"")</f>
        <v/>
      </c>
      <c r="G32" s="28" t="str">
        <f aca="false">IFERROR(IF(OR($F32="",$F31="",$F31=0),"",$F32/$F31-1),"")</f>
        <v/>
      </c>
      <c r="H32" s="11" t="str">
        <f aca="false">IFERROR(IF(OR($B$2="",26&gt;$B$4),"",INDEX(Purchases!$J:$J,MATCH($B$2&amp;"|"&amp;26,Purchases!$L:$L,0))),"")</f>
        <v/>
      </c>
      <c r="I32" s="11" t="str">
        <f aca="false">IFERROR(IF(OR($B$2="",26&gt;$B$4),"",INDEX(Purchases!$H:$H,MATCH($B$2&amp;"|"&amp;26,Purchases!$L:$L,0))),"")</f>
        <v/>
      </c>
    </row>
    <row r="33" customFormat="false" ht="15" hidden="false" customHeight="false" outlineLevel="0" collapsed="false">
      <c r="A33" s="17" t="str">
        <f aca="false">IF(OR($B$2="",27&gt;$B$4),"",27)</f>
        <v/>
      </c>
      <c r="B33" s="26" t="str">
        <f aca="false">IFERROR(IF(OR($B$2="",27&gt;$B$4),"",INDEX(Purchases!$A:$A,MATCH($B$2&amp;"|"&amp;27,Purchases!$L:$L,0))),"")</f>
        <v/>
      </c>
      <c r="C33" s="17" t="str">
        <f aca="false">IFERROR(IF(OR($B$2="",27&gt;$B$4),"",INDEX(Purchases!$B:$B,MATCH($B$2&amp;"|"&amp;27,Purchases!$L:$L,0))),"")</f>
        <v/>
      </c>
      <c r="D33" s="27" t="str">
        <f aca="false">IFERROR(IF(OR($B$2="",27&gt;$B$4),"",INDEX(Purchases!$E:$E,MATCH($B$2&amp;"|"&amp;27,Purchases!$L:$L,0))),"")</f>
        <v/>
      </c>
      <c r="E33" s="11" t="str">
        <f aca="false">IFERROR(IF(OR($B$2="",27&gt;$B$4),"",INDEX(Purchases!$G:$G,MATCH($B$2&amp;"|"&amp;27,Purchases!$L:$L,0))),"")</f>
        <v/>
      </c>
      <c r="F33" s="11" t="str">
        <f aca="false">IFERROR(IF(OR($B$2="",27&gt;$B$4),"",INDEX(Purchases!$I:$I,MATCH($B$2&amp;"|"&amp;27,Purchases!$L:$L,0))),"")</f>
        <v/>
      </c>
      <c r="G33" s="28" t="str">
        <f aca="false">IFERROR(IF(OR($F33="",$F32="",$F32=0),"",$F33/$F32-1),"")</f>
        <v/>
      </c>
      <c r="H33" s="11" t="str">
        <f aca="false">IFERROR(IF(OR($B$2="",27&gt;$B$4),"",INDEX(Purchases!$J:$J,MATCH($B$2&amp;"|"&amp;27,Purchases!$L:$L,0))),"")</f>
        <v/>
      </c>
      <c r="I33" s="11" t="str">
        <f aca="false">IFERROR(IF(OR($B$2="",27&gt;$B$4),"",INDEX(Purchases!$H:$H,MATCH($B$2&amp;"|"&amp;27,Purchases!$L:$L,0))),"")</f>
        <v/>
      </c>
    </row>
    <row r="34" customFormat="false" ht="15" hidden="false" customHeight="false" outlineLevel="0" collapsed="false">
      <c r="A34" s="17" t="str">
        <f aca="false">IF(OR($B$2="",28&gt;$B$4),"",28)</f>
        <v/>
      </c>
      <c r="B34" s="26" t="str">
        <f aca="false">IFERROR(IF(OR($B$2="",28&gt;$B$4),"",INDEX(Purchases!$A:$A,MATCH($B$2&amp;"|"&amp;28,Purchases!$L:$L,0))),"")</f>
        <v/>
      </c>
      <c r="C34" s="17" t="str">
        <f aca="false">IFERROR(IF(OR($B$2="",28&gt;$B$4),"",INDEX(Purchases!$B:$B,MATCH($B$2&amp;"|"&amp;28,Purchases!$L:$L,0))),"")</f>
        <v/>
      </c>
      <c r="D34" s="27" t="str">
        <f aca="false">IFERROR(IF(OR($B$2="",28&gt;$B$4),"",INDEX(Purchases!$E:$E,MATCH($B$2&amp;"|"&amp;28,Purchases!$L:$L,0))),"")</f>
        <v/>
      </c>
      <c r="E34" s="11" t="str">
        <f aca="false">IFERROR(IF(OR($B$2="",28&gt;$B$4),"",INDEX(Purchases!$G:$G,MATCH($B$2&amp;"|"&amp;28,Purchases!$L:$L,0))),"")</f>
        <v/>
      </c>
      <c r="F34" s="11" t="str">
        <f aca="false">IFERROR(IF(OR($B$2="",28&gt;$B$4),"",INDEX(Purchases!$I:$I,MATCH($B$2&amp;"|"&amp;28,Purchases!$L:$L,0))),"")</f>
        <v/>
      </c>
      <c r="G34" s="28" t="str">
        <f aca="false">IFERROR(IF(OR($F34="",$F33="",$F33=0),"",$F34/$F33-1),"")</f>
        <v/>
      </c>
      <c r="H34" s="11" t="str">
        <f aca="false">IFERROR(IF(OR($B$2="",28&gt;$B$4),"",INDEX(Purchases!$J:$J,MATCH($B$2&amp;"|"&amp;28,Purchases!$L:$L,0))),"")</f>
        <v/>
      </c>
      <c r="I34" s="11" t="str">
        <f aca="false">IFERROR(IF(OR($B$2="",28&gt;$B$4),"",INDEX(Purchases!$H:$H,MATCH($B$2&amp;"|"&amp;28,Purchases!$L:$L,0))),"")</f>
        <v/>
      </c>
    </row>
    <row r="35" customFormat="false" ht="15" hidden="false" customHeight="false" outlineLevel="0" collapsed="false">
      <c r="A35" s="17" t="str">
        <f aca="false">IF(OR($B$2="",29&gt;$B$4),"",29)</f>
        <v/>
      </c>
      <c r="B35" s="26" t="str">
        <f aca="false">IFERROR(IF(OR($B$2="",29&gt;$B$4),"",INDEX(Purchases!$A:$A,MATCH($B$2&amp;"|"&amp;29,Purchases!$L:$L,0))),"")</f>
        <v/>
      </c>
      <c r="C35" s="17" t="str">
        <f aca="false">IFERROR(IF(OR($B$2="",29&gt;$B$4),"",INDEX(Purchases!$B:$B,MATCH($B$2&amp;"|"&amp;29,Purchases!$L:$L,0))),"")</f>
        <v/>
      </c>
      <c r="D35" s="27" t="str">
        <f aca="false">IFERROR(IF(OR($B$2="",29&gt;$B$4),"",INDEX(Purchases!$E:$E,MATCH($B$2&amp;"|"&amp;29,Purchases!$L:$L,0))),"")</f>
        <v/>
      </c>
      <c r="E35" s="11" t="str">
        <f aca="false">IFERROR(IF(OR($B$2="",29&gt;$B$4),"",INDEX(Purchases!$G:$G,MATCH($B$2&amp;"|"&amp;29,Purchases!$L:$L,0))),"")</f>
        <v/>
      </c>
      <c r="F35" s="11" t="str">
        <f aca="false">IFERROR(IF(OR($B$2="",29&gt;$B$4),"",INDEX(Purchases!$I:$I,MATCH($B$2&amp;"|"&amp;29,Purchases!$L:$L,0))),"")</f>
        <v/>
      </c>
      <c r="G35" s="28" t="str">
        <f aca="false">IFERROR(IF(OR($F35="",$F34="",$F34=0),"",$F35/$F34-1),"")</f>
        <v/>
      </c>
      <c r="H35" s="11" t="str">
        <f aca="false">IFERROR(IF(OR($B$2="",29&gt;$B$4),"",INDEX(Purchases!$J:$J,MATCH($B$2&amp;"|"&amp;29,Purchases!$L:$L,0))),"")</f>
        <v/>
      </c>
      <c r="I35" s="11" t="str">
        <f aca="false">IFERROR(IF(OR($B$2="",29&gt;$B$4),"",INDEX(Purchases!$H:$H,MATCH($B$2&amp;"|"&amp;29,Purchases!$L:$L,0))),"")</f>
        <v/>
      </c>
    </row>
    <row r="36" customFormat="false" ht="15" hidden="false" customHeight="false" outlineLevel="0" collapsed="false">
      <c r="A36" s="17" t="str">
        <f aca="false">IF(OR($B$2="",30&gt;$B$4),"",30)</f>
        <v/>
      </c>
      <c r="B36" s="26" t="str">
        <f aca="false">IFERROR(IF(OR($B$2="",30&gt;$B$4),"",INDEX(Purchases!$A:$A,MATCH($B$2&amp;"|"&amp;30,Purchases!$L:$L,0))),"")</f>
        <v/>
      </c>
      <c r="C36" s="17" t="str">
        <f aca="false">IFERROR(IF(OR($B$2="",30&gt;$B$4),"",INDEX(Purchases!$B:$B,MATCH($B$2&amp;"|"&amp;30,Purchases!$L:$L,0))),"")</f>
        <v/>
      </c>
      <c r="D36" s="27" t="str">
        <f aca="false">IFERROR(IF(OR($B$2="",30&gt;$B$4),"",INDEX(Purchases!$E:$E,MATCH($B$2&amp;"|"&amp;30,Purchases!$L:$L,0))),"")</f>
        <v/>
      </c>
      <c r="E36" s="11" t="str">
        <f aca="false">IFERROR(IF(OR($B$2="",30&gt;$B$4),"",INDEX(Purchases!$G:$G,MATCH($B$2&amp;"|"&amp;30,Purchases!$L:$L,0))),"")</f>
        <v/>
      </c>
      <c r="F36" s="11" t="str">
        <f aca="false">IFERROR(IF(OR($B$2="",30&gt;$B$4),"",INDEX(Purchases!$I:$I,MATCH($B$2&amp;"|"&amp;30,Purchases!$L:$L,0))),"")</f>
        <v/>
      </c>
      <c r="G36" s="28" t="str">
        <f aca="false">IFERROR(IF(OR($F36="",$F35="",$F35=0),"",$F36/$F35-1),"")</f>
        <v/>
      </c>
      <c r="H36" s="11" t="str">
        <f aca="false">IFERROR(IF(OR($B$2="",30&gt;$B$4),"",INDEX(Purchases!$J:$J,MATCH($B$2&amp;"|"&amp;30,Purchases!$L:$L,0))),"")</f>
        <v/>
      </c>
      <c r="I36" s="11" t="str">
        <f aca="false">IFERROR(IF(OR($B$2="",30&gt;$B$4),"",INDEX(Purchases!$H:$H,MATCH($B$2&amp;"|"&amp;30,Purchases!$L:$L,0))),"")</f>
        <v/>
      </c>
    </row>
    <row r="37" customFormat="false" ht="15" hidden="false" customHeight="false" outlineLevel="0" collapsed="false">
      <c r="A37" s="17" t="str">
        <f aca="false">IF(OR($B$2="",31&gt;$B$4),"",31)</f>
        <v/>
      </c>
      <c r="B37" s="26" t="str">
        <f aca="false">IFERROR(IF(OR($B$2="",31&gt;$B$4),"",INDEX(Purchases!$A:$A,MATCH($B$2&amp;"|"&amp;31,Purchases!$L:$L,0))),"")</f>
        <v/>
      </c>
      <c r="C37" s="17" t="str">
        <f aca="false">IFERROR(IF(OR($B$2="",31&gt;$B$4),"",INDEX(Purchases!$B:$B,MATCH($B$2&amp;"|"&amp;31,Purchases!$L:$L,0))),"")</f>
        <v/>
      </c>
      <c r="D37" s="27" t="str">
        <f aca="false">IFERROR(IF(OR($B$2="",31&gt;$B$4),"",INDEX(Purchases!$E:$E,MATCH($B$2&amp;"|"&amp;31,Purchases!$L:$L,0))),"")</f>
        <v/>
      </c>
      <c r="E37" s="11" t="str">
        <f aca="false">IFERROR(IF(OR($B$2="",31&gt;$B$4),"",INDEX(Purchases!$G:$G,MATCH($B$2&amp;"|"&amp;31,Purchases!$L:$L,0))),"")</f>
        <v/>
      </c>
      <c r="F37" s="11" t="str">
        <f aca="false">IFERROR(IF(OR($B$2="",31&gt;$B$4),"",INDEX(Purchases!$I:$I,MATCH($B$2&amp;"|"&amp;31,Purchases!$L:$L,0))),"")</f>
        <v/>
      </c>
      <c r="G37" s="28" t="str">
        <f aca="false">IFERROR(IF(OR($F37="",$F36="",$F36=0),"",$F37/$F36-1),"")</f>
        <v/>
      </c>
      <c r="H37" s="11" t="str">
        <f aca="false">IFERROR(IF(OR($B$2="",31&gt;$B$4),"",INDEX(Purchases!$J:$J,MATCH($B$2&amp;"|"&amp;31,Purchases!$L:$L,0))),"")</f>
        <v/>
      </c>
      <c r="I37" s="11" t="str">
        <f aca="false">IFERROR(IF(OR($B$2="",31&gt;$B$4),"",INDEX(Purchases!$H:$H,MATCH($B$2&amp;"|"&amp;31,Purchases!$L:$L,0))),"")</f>
        <v/>
      </c>
    </row>
    <row r="38" customFormat="false" ht="15" hidden="false" customHeight="false" outlineLevel="0" collapsed="false">
      <c r="A38" s="17" t="str">
        <f aca="false">IF(OR($B$2="",32&gt;$B$4),"",32)</f>
        <v/>
      </c>
      <c r="B38" s="26" t="str">
        <f aca="false">IFERROR(IF(OR($B$2="",32&gt;$B$4),"",INDEX(Purchases!$A:$A,MATCH($B$2&amp;"|"&amp;32,Purchases!$L:$L,0))),"")</f>
        <v/>
      </c>
      <c r="C38" s="17" t="str">
        <f aca="false">IFERROR(IF(OR($B$2="",32&gt;$B$4),"",INDEX(Purchases!$B:$B,MATCH($B$2&amp;"|"&amp;32,Purchases!$L:$L,0))),"")</f>
        <v/>
      </c>
      <c r="D38" s="27" t="str">
        <f aca="false">IFERROR(IF(OR($B$2="",32&gt;$B$4),"",INDEX(Purchases!$E:$E,MATCH($B$2&amp;"|"&amp;32,Purchases!$L:$L,0))),"")</f>
        <v/>
      </c>
      <c r="E38" s="11" t="str">
        <f aca="false">IFERROR(IF(OR($B$2="",32&gt;$B$4),"",INDEX(Purchases!$G:$G,MATCH($B$2&amp;"|"&amp;32,Purchases!$L:$L,0))),"")</f>
        <v/>
      </c>
      <c r="F38" s="11" t="str">
        <f aca="false">IFERROR(IF(OR($B$2="",32&gt;$B$4),"",INDEX(Purchases!$I:$I,MATCH($B$2&amp;"|"&amp;32,Purchases!$L:$L,0))),"")</f>
        <v/>
      </c>
      <c r="G38" s="28" t="str">
        <f aca="false">IFERROR(IF(OR($F38="",$F37="",$F37=0),"",$F38/$F37-1),"")</f>
        <v/>
      </c>
      <c r="H38" s="11" t="str">
        <f aca="false">IFERROR(IF(OR($B$2="",32&gt;$B$4),"",INDEX(Purchases!$J:$J,MATCH($B$2&amp;"|"&amp;32,Purchases!$L:$L,0))),"")</f>
        <v/>
      </c>
      <c r="I38" s="11" t="str">
        <f aca="false">IFERROR(IF(OR($B$2="",32&gt;$B$4),"",INDEX(Purchases!$H:$H,MATCH($B$2&amp;"|"&amp;32,Purchases!$L:$L,0))),"")</f>
        <v/>
      </c>
    </row>
    <row r="39" customFormat="false" ht="15" hidden="false" customHeight="false" outlineLevel="0" collapsed="false">
      <c r="A39" s="17" t="str">
        <f aca="false">IF(OR($B$2="",33&gt;$B$4),"",33)</f>
        <v/>
      </c>
      <c r="B39" s="26" t="str">
        <f aca="false">IFERROR(IF(OR($B$2="",33&gt;$B$4),"",INDEX(Purchases!$A:$A,MATCH($B$2&amp;"|"&amp;33,Purchases!$L:$L,0))),"")</f>
        <v/>
      </c>
      <c r="C39" s="17" t="str">
        <f aca="false">IFERROR(IF(OR($B$2="",33&gt;$B$4),"",INDEX(Purchases!$B:$B,MATCH($B$2&amp;"|"&amp;33,Purchases!$L:$L,0))),"")</f>
        <v/>
      </c>
      <c r="D39" s="27" t="str">
        <f aca="false">IFERROR(IF(OR($B$2="",33&gt;$B$4),"",INDEX(Purchases!$E:$E,MATCH($B$2&amp;"|"&amp;33,Purchases!$L:$L,0))),"")</f>
        <v/>
      </c>
      <c r="E39" s="11" t="str">
        <f aca="false">IFERROR(IF(OR($B$2="",33&gt;$B$4),"",INDEX(Purchases!$G:$G,MATCH($B$2&amp;"|"&amp;33,Purchases!$L:$L,0))),"")</f>
        <v/>
      </c>
      <c r="F39" s="11" t="str">
        <f aca="false">IFERROR(IF(OR($B$2="",33&gt;$B$4),"",INDEX(Purchases!$I:$I,MATCH($B$2&amp;"|"&amp;33,Purchases!$L:$L,0))),"")</f>
        <v/>
      </c>
      <c r="G39" s="28" t="str">
        <f aca="false">IFERROR(IF(OR($F39="",$F38="",$F38=0),"",$F39/$F38-1),"")</f>
        <v/>
      </c>
      <c r="H39" s="11" t="str">
        <f aca="false">IFERROR(IF(OR($B$2="",33&gt;$B$4),"",INDEX(Purchases!$J:$J,MATCH($B$2&amp;"|"&amp;33,Purchases!$L:$L,0))),"")</f>
        <v/>
      </c>
      <c r="I39" s="11" t="str">
        <f aca="false">IFERROR(IF(OR($B$2="",33&gt;$B$4),"",INDEX(Purchases!$H:$H,MATCH($B$2&amp;"|"&amp;33,Purchases!$L:$L,0))),"")</f>
        <v/>
      </c>
    </row>
    <row r="40" customFormat="false" ht="15" hidden="false" customHeight="false" outlineLevel="0" collapsed="false">
      <c r="A40" s="17" t="str">
        <f aca="false">IF(OR($B$2="",34&gt;$B$4),"",34)</f>
        <v/>
      </c>
      <c r="B40" s="26" t="str">
        <f aca="false">IFERROR(IF(OR($B$2="",34&gt;$B$4),"",INDEX(Purchases!$A:$A,MATCH($B$2&amp;"|"&amp;34,Purchases!$L:$L,0))),"")</f>
        <v/>
      </c>
      <c r="C40" s="17" t="str">
        <f aca="false">IFERROR(IF(OR($B$2="",34&gt;$B$4),"",INDEX(Purchases!$B:$B,MATCH($B$2&amp;"|"&amp;34,Purchases!$L:$L,0))),"")</f>
        <v/>
      </c>
      <c r="D40" s="27" t="str">
        <f aca="false">IFERROR(IF(OR($B$2="",34&gt;$B$4),"",INDEX(Purchases!$E:$E,MATCH($B$2&amp;"|"&amp;34,Purchases!$L:$L,0))),"")</f>
        <v/>
      </c>
      <c r="E40" s="11" t="str">
        <f aca="false">IFERROR(IF(OR($B$2="",34&gt;$B$4),"",INDEX(Purchases!$G:$G,MATCH($B$2&amp;"|"&amp;34,Purchases!$L:$L,0))),"")</f>
        <v/>
      </c>
      <c r="F40" s="11" t="str">
        <f aca="false">IFERROR(IF(OR($B$2="",34&gt;$B$4),"",INDEX(Purchases!$I:$I,MATCH($B$2&amp;"|"&amp;34,Purchases!$L:$L,0))),"")</f>
        <v/>
      </c>
      <c r="G40" s="28" t="str">
        <f aca="false">IFERROR(IF(OR($F40="",$F39="",$F39=0),"",$F40/$F39-1),"")</f>
        <v/>
      </c>
      <c r="H40" s="11" t="str">
        <f aca="false">IFERROR(IF(OR($B$2="",34&gt;$B$4),"",INDEX(Purchases!$J:$J,MATCH($B$2&amp;"|"&amp;34,Purchases!$L:$L,0))),"")</f>
        <v/>
      </c>
      <c r="I40" s="11" t="str">
        <f aca="false">IFERROR(IF(OR($B$2="",34&gt;$B$4),"",INDEX(Purchases!$H:$H,MATCH($B$2&amp;"|"&amp;34,Purchases!$L:$L,0))),"")</f>
        <v/>
      </c>
    </row>
    <row r="41" customFormat="false" ht="15" hidden="false" customHeight="false" outlineLevel="0" collapsed="false">
      <c r="A41" s="17" t="str">
        <f aca="false">IF(OR($B$2="",35&gt;$B$4),"",35)</f>
        <v/>
      </c>
      <c r="B41" s="26" t="str">
        <f aca="false">IFERROR(IF(OR($B$2="",35&gt;$B$4),"",INDEX(Purchases!$A:$A,MATCH($B$2&amp;"|"&amp;35,Purchases!$L:$L,0))),"")</f>
        <v/>
      </c>
      <c r="C41" s="17" t="str">
        <f aca="false">IFERROR(IF(OR($B$2="",35&gt;$B$4),"",INDEX(Purchases!$B:$B,MATCH($B$2&amp;"|"&amp;35,Purchases!$L:$L,0))),"")</f>
        <v/>
      </c>
      <c r="D41" s="27" t="str">
        <f aca="false">IFERROR(IF(OR($B$2="",35&gt;$B$4),"",INDEX(Purchases!$E:$E,MATCH($B$2&amp;"|"&amp;35,Purchases!$L:$L,0))),"")</f>
        <v/>
      </c>
      <c r="E41" s="11" t="str">
        <f aca="false">IFERROR(IF(OR($B$2="",35&gt;$B$4),"",INDEX(Purchases!$G:$G,MATCH($B$2&amp;"|"&amp;35,Purchases!$L:$L,0))),"")</f>
        <v/>
      </c>
      <c r="F41" s="11" t="str">
        <f aca="false">IFERROR(IF(OR($B$2="",35&gt;$B$4),"",INDEX(Purchases!$I:$I,MATCH($B$2&amp;"|"&amp;35,Purchases!$L:$L,0))),"")</f>
        <v/>
      </c>
      <c r="G41" s="28" t="str">
        <f aca="false">IFERROR(IF(OR($F41="",$F40="",$F40=0),"",$F41/$F40-1),"")</f>
        <v/>
      </c>
      <c r="H41" s="11" t="str">
        <f aca="false">IFERROR(IF(OR($B$2="",35&gt;$B$4),"",INDEX(Purchases!$J:$J,MATCH($B$2&amp;"|"&amp;35,Purchases!$L:$L,0))),"")</f>
        <v/>
      </c>
      <c r="I41" s="11" t="str">
        <f aca="false">IFERROR(IF(OR($B$2="",35&gt;$B$4),"",INDEX(Purchases!$H:$H,MATCH($B$2&amp;"|"&amp;35,Purchases!$L:$L,0))),"")</f>
        <v/>
      </c>
    </row>
    <row r="42" customFormat="false" ht="15" hidden="false" customHeight="false" outlineLevel="0" collapsed="false">
      <c r="A42" s="17" t="str">
        <f aca="false">IF(OR($B$2="",36&gt;$B$4),"",36)</f>
        <v/>
      </c>
      <c r="B42" s="26" t="str">
        <f aca="false">IFERROR(IF(OR($B$2="",36&gt;$B$4),"",INDEX(Purchases!$A:$A,MATCH($B$2&amp;"|"&amp;36,Purchases!$L:$L,0))),"")</f>
        <v/>
      </c>
      <c r="C42" s="17" t="str">
        <f aca="false">IFERROR(IF(OR($B$2="",36&gt;$B$4),"",INDEX(Purchases!$B:$B,MATCH($B$2&amp;"|"&amp;36,Purchases!$L:$L,0))),"")</f>
        <v/>
      </c>
      <c r="D42" s="27" t="str">
        <f aca="false">IFERROR(IF(OR($B$2="",36&gt;$B$4),"",INDEX(Purchases!$E:$E,MATCH($B$2&amp;"|"&amp;36,Purchases!$L:$L,0))),"")</f>
        <v/>
      </c>
      <c r="E42" s="11" t="str">
        <f aca="false">IFERROR(IF(OR($B$2="",36&gt;$B$4),"",INDEX(Purchases!$G:$G,MATCH($B$2&amp;"|"&amp;36,Purchases!$L:$L,0))),"")</f>
        <v/>
      </c>
      <c r="F42" s="11" t="str">
        <f aca="false">IFERROR(IF(OR($B$2="",36&gt;$B$4),"",INDEX(Purchases!$I:$I,MATCH($B$2&amp;"|"&amp;36,Purchases!$L:$L,0))),"")</f>
        <v/>
      </c>
      <c r="G42" s="28" t="str">
        <f aca="false">IFERROR(IF(OR($F42="",$F41="",$F41=0),"",$F42/$F41-1),"")</f>
        <v/>
      </c>
      <c r="H42" s="11" t="str">
        <f aca="false">IFERROR(IF(OR($B$2="",36&gt;$B$4),"",INDEX(Purchases!$J:$J,MATCH($B$2&amp;"|"&amp;36,Purchases!$L:$L,0))),"")</f>
        <v/>
      </c>
      <c r="I42" s="11" t="str">
        <f aca="false">IFERROR(IF(OR($B$2="",36&gt;$B$4),"",INDEX(Purchases!$H:$H,MATCH($B$2&amp;"|"&amp;36,Purchases!$L:$L,0))),"")</f>
        <v/>
      </c>
    </row>
    <row r="43" customFormat="false" ht="15" hidden="false" customHeight="false" outlineLevel="0" collapsed="false">
      <c r="A43" s="17" t="str">
        <f aca="false">IF(OR($B$2="",37&gt;$B$4),"",37)</f>
        <v/>
      </c>
      <c r="B43" s="26" t="str">
        <f aca="false">IFERROR(IF(OR($B$2="",37&gt;$B$4),"",INDEX(Purchases!$A:$A,MATCH($B$2&amp;"|"&amp;37,Purchases!$L:$L,0))),"")</f>
        <v/>
      </c>
      <c r="C43" s="17" t="str">
        <f aca="false">IFERROR(IF(OR($B$2="",37&gt;$B$4),"",INDEX(Purchases!$B:$B,MATCH($B$2&amp;"|"&amp;37,Purchases!$L:$L,0))),"")</f>
        <v/>
      </c>
      <c r="D43" s="27" t="str">
        <f aca="false">IFERROR(IF(OR($B$2="",37&gt;$B$4),"",INDEX(Purchases!$E:$E,MATCH($B$2&amp;"|"&amp;37,Purchases!$L:$L,0))),"")</f>
        <v/>
      </c>
      <c r="E43" s="11" t="str">
        <f aca="false">IFERROR(IF(OR($B$2="",37&gt;$B$4),"",INDEX(Purchases!$G:$G,MATCH($B$2&amp;"|"&amp;37,Purchases!$L:$L,0))),"")</f>
        <v/>
      </c>
      <c r="F43" s="11" t="str">
        <f aca="false">IFERROR(IF(OR($B$2="",37&gt;$B$4),"",INDEX(Purchases!$I:$I,MATCH($B$2&amp;"|"&amp;37,Purchases!$L:$L,0))),"")</f>
        <v/>
      </c>
      <c r="G43" s="28" t="str">
        <f aca="false">IFERROR(IF(OR($F43="",$F42="",$F42=0),"",$F43/$F42-1),"")</f>
        <v/>
      </c>
      <c r="H43" s="11" t="str">
        <f aca="false">IFERROR(IF(OR($B$2="",37&gt;$B$4),"",INDEX(Purchases!$J:$J,MATCH($B$2&amp;"|"&amp;37,Purchases!$L:$L,0))),"")</f>
        <v/>
      </c>
      <c r="I43" s="11" t="str">
        <f aca="false">IFERROR(IF(OR($B$2="",37&gt;$B$4),"",INDEX(Purchases!$H:$H,MATCH($B$2&amp;"|"&amp;37,Purchases!$L:$L,0))),"")</f>
        <v/>
      </c>
    </row>
    <row r="44" customFormat="false" ht="15" hidden="false" customHeight="false" outlineLevel="0" collapsed="false">
      <c r="A44" s="17" t="str">
        <f aca="false">IF(OR($B$2="",38&gt;$B$4),"",38)</f>
        <v/>
      </c>
      <c r="B44" s="26" t="str">
        <f aca="false">IFERROR(IF(OR($B$2="",38&gt;$B$4),"",INDEX(Purchases!$A:$A,MATCH($B$2&amp;"|"&amp;38,Purchases!$L:$L,0))),"")</f>
        <v/>
      </c>
      <c r="C44" s="17" t="str">
        <f aca="false">IFERROR(IF(OR($B$2="",38&gt;$B$4),"",INDEX(Purchases!$B:$B,MATCH($B$2&amp;"|"&amp;38,Purchases!$L:$L,0))),"")</f>
        <v/>
      </c>
      <c r="D44" s="27" t="str">
        <f aca="false">IFERROR(IF(OR($B$2="",38&gt;$B$4),"",INDEX(Purchases!$E:$E,MATCH($B$2&amp;"|"&amp;38,Purchases!$L:$L,0))),"")</f>
        <v/>
      </c>
      <c r="E44" s="11" t="str">
        <f aca="false">IFERROR(IF(OR($B$2="",38&gt;$B$4),"",INDEX(Purchases!$G:$G,MATCH($B$2&amp;"|"&amp;38,Purchases!$L:$L,0))),"")</f>
        <v/>
      </c>
      <c r="F44" s="11" t="str">
        <f aca="false">IFERROR(IF(OR($B$2="",38&gt;$B$4),"",INDEX(Purchases!$I:$I,MATCH($B$2&amp;"|"&amp;38,Purchases!$L:$L,0))),"")</f>
        <v/>
      </c>
      <c r="G44" s="28" t="str">
        <f aca="false">IFERROR(IF(OR($F44="",$F43="",$F43=0),"",$F44/$F43-1),"")</f>
        <v/>
      </c>
      <c r="H44" s="11" t="str">
        <f aca="false">IFERROR(IF(OR($B$2="",38&gt;$B$4),"",INDEX(Purchases!$J:$J,MATCH($B$2&amp;"|"&amp;38,Purchases!$L:$L,0))),"")</f>
        <v/>
      </c>
      <c r="I44" s="11" t="str">
        <f aca="false">IFERROR(IF(OR($B$2="",38&gt;$B$4),"",INDEX(Purchases!$H:$H,MATCH($B$2&amp;"|"&amp;38,Purchases!$L:$L,0))),"")</f>
        <v/>
      </c>
    </row>
    <row r="45" customFormat="false" ht="15" hidden="false" customHeight="false" outlineLevel="0" collapsed="false">
      <c r="A45" s="17" t="str">
        <f aca="false">IF(OR($B$2="",39&gt;$B$4),"",39)</f>
        <v/>
      </c>
      <c r="B45" s="26" t="str">
        <f aca="false">IFERROR(IF(OR($B$2="",39&gt;$B$4),"",INDEX(Purchases!$A:$A,MATCH($B$2&amp;"|"&amp;39,Purchases!$L:$L,0))),"")</f>
        <v/>
      </c>
      <c r="C45" s="17" t="str">
        <f aca="false">IFERROR(IF(OR($B$2="",39&gt;$B$4),"",INDEX(Purchases!$B:$B,MATCH($B$2&amp;"|"&amp;39,Purchases!$L:$L,0))),"")</f>
        <v/>
      </c>
      <c r="D45" s="27" t="str">
        <f aca="false">IFERROR(IF(OR($B$2="",39&gt;$B$4),"",INDEX(Purchases!$E:$E,MATCH($B$2&amp;"|"&amp;39,Purchases!$L:$L,0))),"")</f>
        <v/>
      </c>
      <c r="E45" s="11" t="str">
        <f aca="false">IFERROR(IF(OR($B$2="",39&gt;$B$4),"",INDEX(Purchases!$G:$G,MATCH($B$2&amp;"|"&amp;39,Purchases!$L:$L,0))),"")</f>
        <v/>
      </c>
      <c r="F45" s="11" t="str">
        <f aca="false">IFERROR(IF(OR($B$2="",39&gt;$B$4),"",INDEX(Purchases!$I:$I,MATCH($B$2&amp;"|"&amp;39,Purchases!$L:$L,0))),"")</f>
        <v/>
      </c>
      <c r="G45" s="28" t="str">
        <f aca="false">IFERROR(IF(OR($F45="",$F44="",$F44=0),"",$F45/$F44-1),"")</f>
        <v/>
      </c>
      <c r="H45" s="11" t="str">
        <f aca="false">IFERROR(IF(OR($B$2="",39&gt;$B$4),"",INDEX(Purchases!$J:$J,MATCH($B$2&amp;"|"&amp;39,Purchases!$L:$L,0))),"")</f>
        <v/>
      </c>
      <c r="I45" s="11" t="str">
        <f aca="false">IFERROR(IF(OR($B$2="",39&gt;$B$4),"",INDEX(Purchases!$H:$H,MATCH($B$2&amp;"|"&amp;39,Purchases!$L:$L,0))),"")</f>
        <v/>
      </c>
    </row>
    <row r="46" customFormat="false" ht="15" hidden="false" customHeight="false" outlineLevel="0" collapsed="false">
      <c r="A46" s="17" t="str">
        <f aca="false">IF(OR($B$2="",40&gt;$B$4),"",40)</f>
        <v/>
      </c>
      <c r="B46" s="26" t="str">
        <f aca="false">IFERROR(IF(OR($B$2="",40&gt;$B$4),"",INDEX(Purchases!$A:$A,MATCH($B$2&amp;"|"&amp;40,Purchases!$L:$L,0))),"")</f>
        <v/>
      </c>
      <c r="C46" s="17" t="str">
        <f aca="false">IFERROR(IF(OR($B$2="",40&gt;$B$4),"",INDEX(Purchases!$B:$B,MATCH($B$2&amp;"|"&amp;40,Purchases!$L:$L,0))),"")</f>
        <v/>
      </c>
      <c r="D46" s="27" t="str">
        <f aca="false">IFERROR(IF(OR($B$2="",40&gt;$B$4),"",INDEX(Purchases!$E:$E,MATCH($B$2&amp;"|"&amp;40,Purchases!$L:$L,0))),"")</f>
        <v/>
      </c>
      <c r="E46" s="11" t="str">
        <f aca="false">IFERROR(IF(OR($B$2="",40&gt;$B$4),"",INDEX(Purchases!$G:$G,MATCH($B$2&amp;"|"&amp;40,Purchases!$L:$L,0))),"")</f>
        <v/>
      </c>
      <c r="F46" s="11" t="str">
        <f aca="false">IFERROR(IF(OR($B$2="",40&gt;$B$4),"",INDEX(Purchases!$I:$I,MATCH($B$2&amp;"|"&amp;40,Purchases!$L:$L,0))),"")</f>
        <v/>
      </c>
      <c r="G46" s="28" t="str">
        <f aca="false">IFERROR(IF(OR($F46="",$F45="",$F45=0),"",$F46/$F45-1),"")</f>
        <v/>
      </c>
      <c r="H46" s="11" t="str">
        <f aca="false">IFERROR(IF(OR($B$2="",40&gt;$B$4),"",INDEX(Purchases!$J:$J,MATCH($B$2&amp;"|"&amp;40,Purchases!$L:$L,0))),"")</f>
        <v/>
      </c>
      <c r="I46" s="11" t="str">
        <f aca="false">IFERROR(IF(OR($B$2="",40&gt;$B$4),"",INDEX(Purchases!$H:$H,MATCH($B$2&amp;"|"&amp;40,Purchases!$L:$L,0))),"")</f>
        <v/>
      </c>
    </row>
    <row r="48" customFormat="false" ht="15" hidden="false" customHeight="false" outlineLevel="0" collapsed="false">
      <c r="A48" s="6" t="s">
        <v>95</v>
      </c>
    </row>
    <row r="49" customFormat="false" ht="15" hidden="false" customHeight="false" outlineLevel="0" collapsed="false">
      <c r="A49" s="6" t="s">
        <v>96</v>
      </c>
    </row>
    <row r="51" customFormat="false" ht="15" hidden="false" customHeight="false" outlineLevel="0" collapsed="false">
      <c r="A51" s="6" t="s">
        <v>97</v>
      </c>
    </row>
    <row r="52" customFormat="false" ht="15" hidden="false" customHeight="false" outlineLevel="0" collapsed="false">
      <c r="A52" s="29" t="s">
        <v>98</v>
      </c>
    </row>
  </sheetData>
  <dataValidations count="1">
    <dataValidation allowBlank="true" error="Pick a product from the list." errorStyle="stop" errorTitle="Not in your product list" operator="between" showDropDown="false" showErrorMessage="true" showInputMessage="false" sqref="B2" type="list">
      <formula1>Products!$A$2:$A$301</formula1>
      <formula2>0</formula2>
    </dataValidation>
  </dataValidations>
  <hyperlinks>
    <hyperlink ref="A52" r:id="rId1" display="CartEncore reads the lines off a photo of the receipt instead — cartencore.com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2026-08-31T15:30:25Z</dcterms:created>
  <dc:creator>openpyxl</dc:creator>
  <dc:description/>
  <dc:language>en-US</dc:language>
  <cp:lastModifiedBy/>
  <dcterms:modified xsi:type="dcterms:W3CDTF">2026-08-31T15:30:26Z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